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80" windowHeight="9855" activeTab="1"/>
  </bookViews>
  <sheets>
    <sheet name="Flexiahorro" sheetId="1" r:id="rId1"/>
    <sheet name="AhorroMetaDisponible" sheetId="2" r:id="rId2"/>
    <sheet name="AhorroMetaBienestar" sheetId="3" r:id="rId3"/>
    <sheet name="AhorroMetaDecimo" sheetId="4" r:id="rId4"/>
  </sheets>
  <calcPr calcId="125725"/>
</workbook>
</file>

<file path=xl/calcChain.xml><?xml version="1.0" encoding="utf-8"?>
<calcChain xmlns="http://schemas.openxmlformats.org/spreadsheetml/2006/main">
  <c r="F40" i="4"/>
  <c r="F35"/>
  <c r="G35" s="1"/>
  <c r="B33"/>
  <c r="D43" s="1"/>
  <c r="E17"/>
  <c r="D60" i="3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F24"/>
  <c r="G24" s="1"/>
  <c r="E24"/>
  <c r="E25" s="1"/>
  <c r="E14" i="2"/>
  <c r="E12" s="1"/>
  <c r="D84" i="1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E25" s="1"/>
  <c r="E9"/>
  <c r="D42" i="4" l="1"/>
  <c r="D44"/>
  <c r="D34"/>
  <c r="D36"/>
  <c r="D38"/>
  <c r="D40"/>
  <c r="D33"/>
  <c r="D35"/>
  <c r="D37"/>
  <c r="D39"/>
  <c r="D41"/>
  <c r="E26" i="3"/>
  <c r="F25"/>
  <c r="G25"/>
  <c r="F26" i="1"/>
  <c r="E26" s="1"/>
  <c r="G26"/>
  <c r="H33" i="4" l="1"/>
  <c r="I33" s="1"/>
  <c r="E33"/>
  <c r="E34" s="1"/>
  <c r="E35" s="1"/>
  <c r="E36" s="1"/>
  <c r="E37" s="1"/>
  <c r="E38" s="1"/>
  <c r="E39" s="1"/>
  <c r="E40" s="1"/>
  <c r="E27" i="3"/>
  <c r="F26"/>
  <c r="G26" s="1"/>
  <c r="F27" i="1"/>
  <c r="G27"/>
  <c r="E27"/>
  <c r="H34" i="4" l="1"/>
  <c r="I34" s="1"/>
  <c r="J33"/>
  <c r="E41"/>
  <c r="E42" s="1"/>
  <c r="E43" s="1"/>
  <c r="E44" s="1"/>
  <c r="G40"/>
  <c r="E28" i="3"/>
  <c r="F27"/>
  <c r="G27" s="1"/>
  <c r="F28" i="1"/>
  <c r="G28"/>
  <c r="E28"/>
  <c r="H35" i="4" l="1"/>
  <c r="I35" s="1"/>
  <c r="J34"/>
  <c r="E29" i="3"/>
  <c r="F28"/>
  <c r="G28" s="1"/>
  <c r="F29" i="1"/>
  <c r="E29" s="1"/>
  <c r="G29"/>
  <c r="H36" i="4" l="1"/>
  <c r="I36" s="1"/>
  <c r="J35"/>
  <c r="E30" i="3"/>
  <c r="F29"/>
  <c r="G29" s="1"/>
  <c r="F30" i="1"/>
  <c r="G30"/>
  <c r="E30"/>
  <c r="H37" i="4" l="1"/>
  <c r="I37" s="1"/>
  <c r="J36"/>
  <c r="E31" i="3"/>
  <c r="F30"/>
  <c r="G30" s="1"/>
  <c r="F31" i="1"/>
  <c r="G31"/>
  <c r="E31"/>
  <c r="H38" i="4" l="1"/>
  <c r="I38" s="1"/>
  <c r="J37"/>
  <c r="E32" i="3"/>
  <c r="F31"/>
  <c r="G31" s="1"/>
  <c r="F32" i="1"/>
  <c r="E32" s="1"/>
  <c r="G32"/>
  <c r="H39" i="4" l="1"/>
  <c r="I39" s="1"/>
  <c r="J38"/>
  <c r="E33" i="3"/>
  <c r="F32"/>
  <c r="G32" s="1"/>
  <c r="F33" i="1"/>
  <c r="E33" s="1"/>
  <c r="G33"/>
  <c r="J39" i="4" l="1"/>
  <c r="H40"/>
  <c r="I40" s="1"/>
  <c r="E34" i="3"/>
  <c r="F33"/>
  <c r="G33" s="1"/>
  <c r="F34" i="1"/>
  <c r="E34" s="1"/>
  <c r="G34"/>
  <c r="H41" i="4" l="1"/>
  <c r="I41" s="1"/>
  <c r="J40"/>
  <c r="E35" i="3"/>
  <c r="F34"/>
  <c r="G34" s="1"/>
  <c r="F35" i="1"/>
  <c r="G35"/>
  <c r="E35"/>
  <c r="H42" i="4" l="1"/>
  <c r="J41"/>
  <c r="E36" i="3"/>
  <c r="F35"/>
  <c r="G35" s="1"/>
  <c r="F36" i="1"/>
  <c r="G36"/>
  <c r="I42" i="4" l="1"/>
  <c r="H43"/>
  <c r="I43" s="1"/>
  <c r="J42"/>
  <c r="E36" i="1"/>
  <c r="G37" s="1"/>
  <c r="E37" i="3"/>
  <c r="F36"/>
  <c r="G36" s="1"/>
  <c r="H45" i="4" l="1"/>
  <c r="E19" s="1"/>
  <c r="H44"/>
  <c r="I44" s="1"/>
  <c r="J43"/>
  <c r="F37" i="1"/>
  <c r="E37" s="1"/>
  <c r="G38" s="1"/>
  <c r="E38" i="3"/>
  <c r="F37"/>
  <c r="G37" s="1"/>
  <c r="F38" i="1" l="1"/>
  <c r="E38" s="1"/>
  <c r="F39" s="1"/>
  <c r="E39" s="1"/>
  <c r="J45" i="4"/>
  <c r="E21" s="1"/>
  <c r="E23" s="1"/>
  <c r="J44"/>
  <c r="E39" i="3"/>
  <c r="F38"/>
  <c r="G38" s="1"/>
  <c r="G39" i="1" l="1"/>
  <c r="E40" i="3"/>
  <c r="F39"/>
  <c r="G39" s="1"/>
  <c r="F40" i="1"/>
  <c r="G40"/>
  <c r="E40"/>
  <c r="E41" i="3" l="1"/>
  <c r="F40"/>
  <c r="G40" s="1"/>
  <c r="F41" i="1"/>
  <c r="G41"/>
  <c r="E41"/>
  <c r="E42" i="3" l="1"/>
  <c r="F41"/>
  <c r="G41" s="1"/>
  <c r="F42" i="1"/>
  <c r="G42"/>
  <c r="E42" l="1"/>
  <c r="F43" s="1"/>
  <c r="E43" i="3"/>
  <c r="F42"/>
  <c r="G42" s="1"/>
  <c r="G43" i="1" l="1"/>
  <c r="E43"/>
  <c r="F44" s="1"/>
  <c r="E44" i="3"/>
  <c r="F43"/>
  <c r="G43" s="1"/>
  <c r="G44" i="1"/>
  <c r="E44" l="1"/>
  <c r="F45" s="1"/>
  <c r="E45" s="1"/>
  <c r="E45" i="3"/>
  <c r="F44"/>
  <c r="G44" s="1"/>
  <c r="G45" i="1" l="1"/>
  <c r="E46" i="3"/>
  <c r="F45"/>
  <c r="G45" s="1"/>
  <c r="F46" i="1"/>
  <c r="G46"/>
  <c r="E46"/>
  <c r="E47" i="3" l="1"/>
  <c r="F46"/>
  <c r="G46" s="1"/>
  <c r="F47" i="1"/>
  <c r="E47" s="1"/>
  <c r="G47"/>
  <c r="E48" i="3" l="1"/>
  <c r="F47"/>
  <c r="G47" s="1"/>
  <c r="F48" i="1"/>
  <c r="G48"/>
  <c r="E48" s="1"/>
  <c r="E49" i="3" l="1"/>
  <c r="F48"/>
  <c r="G48" s="1"/>
  <c r="F49" i="1"/>
  <c r="E49" s="1"/>
  <c r="G49"/>
  <c r="E50" i="3" l="1"/>
  <c r="F49"/>
  <c r="G49" s="1"/>
  <c r="F50" i="1"/>
  <c r="E50" s="1"/>
  <c r="G50"/>
  <c r="E51" i="3" l="1"/>
  <c r="F50"/>
  <c r="G50" s="1"/>
  <c r="F51" i="1"/>
  <c r="E51" s="1"/>
  <c r="G51"/>
  <c r="E52" i="3" l="1"/>
  <c r="F51"/>
  <c r="G51" s="1"/>
  <c r="F52" i="1"/>
  <c r="E52" s="1"/>
  <c r="G52"/>
  <c r="E53" i="3" l="1"/>
  <c r="F52"/>
  <c r="G52" s="1"/>
  <c r="F53" i="1"/>
  <c r="E53" s="1"/>
  <c r="G53"/>
  <c r="E54" i="3" l="1"/>
  <c r="F53"/>
  <c r="G53" s="1"/>
  <c r="F54" i="1"/>
  <c r="G54"/>
  <c r="E54"/>
  <c r="E55" i="3" l="1"/>
  <c r="F54"/>
  <c r="G54" s="1"/>
  <c r="F55" i="1"/>
  <c r="E55" s="1"/>
  <c r="G55"/>
  <c r="E56" i="3" l="1"/>
  <c r="F55"/>
  <c r="G55" s="1"/>
  <c r="F56" i="1"/>
  <c r="E56" s="1"/>
  <c r="G56"/>
  <c r="E57" i="3" l="1"/>
  <c r="F56"/>
  <c r="G56" s="1"/>
  <c r="F57" i="1"/>
  <c r="E57" s="1"/>
  <c r="G57"/>
  <c r="E58" i="3" l="1"/>
  <c r="F57"/>
  <c r="G57" s="1"/>
  <c r="F58" i="1"/>
  <c r="E58" s="1"/>
  <c r="G58"/>
  <c r="E59" i="3" l="1"/>
  <c r="F58"/>
  <c r="G58" s="1"/>
  <c r="F59" i="1"/>
  <c r="E59" s="1"/>
  <c r="G59"/>
  <c r="E60" i="3" l="1"/>
  <c r="F59"/>
  <c r="G59" s="1"/>
  <c r="F60" i="1"/>
  <c r="G60"/>
  <c r="E60"/>
  <c r="F60" i="3" l="1"/>
  <c r="G60" s="1"/>
  <c r="E16" s="1"/>
  <c r="E18" s="1"/>
  <c r="E14"/>
  <c r="F61" i="1"/>
  <c r="E61" s="1"/>
  <c r="G61"/>
  <c r="F62" l="1"/>
  <c r="E62" s="1"/>
  <c r="G62"/>
  <c r="F63" l="1"/>
  <c r="G63"/>
  <c r="E63"/>
  <c r="F64" l="1"/>
  <c r="E64" s="1"/>
  <c r="G64"/>
  <c r="F65" l="1"/>
  <c r="E65" s="1"/>
  <c r="G65"/>
  <c r="F66" l="1"/>
  <c r="G66"/>
  <c r="E66"/>
  <c r="F67" l="1"/>
  <c r="E67" s="1"/>
  <c r="G67"/>
  <c r="F68" l="1"/>
  <c r="E68" s="1"/>
  <c r="G68"/>
  <c r="F69" l="1"/>
  <c r="G69"/>
  <c r="E69"/>
  <c r="F70" l="1"/>
  <c r="G70"/>
  <c r="E70"/>
  <c r="F71" l="1"/>
  <c r="E71" s="1"/>
  <c r="G71"/>
  <c r="F72" l="1"/>
  <c r="G72"/>
  <c r="E72" l="1"/>
  <c r="F73" s="1"/>
  <c r="G73" l="1"/>
  <c r="E73"/>
  <c r="F74"/>
  <c r="G74"/>
  <c r="E74"/>
  <c r="F75" l="1"/>
  <c r="E75" s="1"/>
  <c r="G75"/>
  <c r="F76" l="1"/>
  <c r="E76" s="1"/>
  <c r="G76"/>
  <c r="F77" l="1"/>
  <c r="G77"/>
  <c r="E77"/>
  <c r="F78" l="1"/>
  <c r="G78"/>
  <c r="E78" l="1"/>
  <c r="F79" s="1"/>
  <c r="G79" l="1"/>
  <c r="E79"/>
  <c r="F80"/>
  <c r="E80" s="1"/>
  <c r="G80"/>
  <c r="F81" l="1"/>
  <c r="E81" s="1"/>
  <c r="G81"/>
  <c r="F82" l="1"/>
  <c r="G82"/>
  <c r="E82"/>
  <c r="F83" l="1"/>
  <c r="G83"/>
  <c r="E83"/>
  <c r="F84" l="1"/>
  <c r="E84" s="1"/>
  <c r="E13" s="1"/>
  <c r="E11" s="1"/>
  <c r="G84"/>
</calcChain>
</file>

<file path=xl/sharedStrings.xml><?xml version="1.0" encoding="utf-8"?>
<sst xmlns="http://schemas.openxmlformats.org/spreadsheetml/2006/main" count="72" uniqueCount="53">
  <si>
    <t>Plazo</t>
  </si>
  <si>
    <t>Tasa Capitalizable Mensualmente</t>
  </si>
  <si>
    <t>Tasa Bonificalble Capitalizable Semestralmente</t>
  </si>
  <si>
    <t>SIMULADOR FLEXIAHORRO</t>
  </si>
  <si>
    <t>PLAZO</t>
  </si>
  <si>
    <t>APORTE MENSUAL</t>
  </si>
  <si>
    <t>CAPITAL AHORRADO</t>
  </si>
  <si>
    <t>INTERES GENERADO</t>
  </si>
  <si>
    <t>TOTAL A RECIBIR</t>
  </si>
  <si>
    <t>MONTO APORTE</t>
  </si>
  <si>
    <t>MONTO AHORRADO</t>
  </si>
  <si>
    <t>Interes Mensual</t>
  </si>
  <si>
    <t>Interés Bonificable</t>
  </si>
  <si>
    <t>SIMULADOR CUENTA AHORRO META DISPONIBLE</t>
  </si>
  <si>
    <t>SALDO INICIAL</t>
  </si>
  <si>
    <t>MESES</t>
  </si>
  <si>
    <t>TASA</t>
  </si>
  <si>
    <t>INTERES GANADO</t>
  </si>
  <si>
    <t>SIMULADOR CUENTA AHORRO META BIENESTAR</t>
  </si>
  <si>
    <t>DEPOSITO INICIAL</t>
  </si>
  <si>
    <t>Periodo</t>
  </si>
  <si>
    <t>Aporte Mensual</t>
  </si>
  <si>
    <t>Saldo Acumulado</t>
  </si>
  <si>
    <t>Interes Ganado</t>
  </si>
  <si>
    <t>Interes Acumulado</t>
  </si>
  <si>
    <t>Si</t>
  </si>
  <si>
    <t>Costa</t>
  </si>
  <si>
    <t>Ene</t>
  </si>
  <si>
    <t>No</t>
  </si>
  <si>
    <t>Sierra</t>
  </si>
  <si>
    <t>Feb</t>
  </si>
  <si>
    <t>SIMULADOR CUENTA AHORRO META DÉCIMOS</t>
  </si>
  <si>
    <t>Mar</t>
  </si>
  <si>
    <t>Abr</t>
  </si>
  <si>
    <t>May</t>
  </si>
  <si>
    <t>REGION</t>
  </si>
  <si>
    <t>Jun</t>
  </si>
  <si>
    <t>Jul</t>
  </si>
  <si>
    <t>Ago</t>
  </si>
  <si>
    <t>Sep</t>
  </si>
  <si>
    <t>MES DE INICIO</t>
  </si>
  <si>
    <t>Oct</t>
  </si>
  <si>
    <t>Nov</t>
  </si>
  <si>
    <t>Dic</t>
  </si>
  <si>
    <t>Mes No Tomar en cuenta</t>
  </si>
  <si>
    <t>Valor a 
retirar en mes del décimo</t>
  </si>
  <si>
    <t>Valor definitivo 
de retiro</t>
  </si>
  <si>
    <t>Saldo Acumulado Final</t>
  </si>
  <si>
    <t>Interes 
Ganado</t>
  </si>
  <si>
    <t>Interes  
Acumulado</t>
  </si>
  <si>
    <t>*El simulador genera los intereses calculando que comienza el ahorro el día 1 del Mes de Inicio.</t>
  </si>
  <si>
    <t>VA A REINVERTIR SU DECIMO 4TO?</t>
  </si>
  <si>
    <t>TOTAL A RECIBIR EN DICIEMBRE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</si>
</sst>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\ &quot;MESES&quot;"/>
    <numFmt numFmtId="165" formatCode="&quot;USD&quot;\ #.00"/>
    <numFmt numFmtId="166" formatCode="_(&quot;$&quot;* #,##0.00_);_(&quot;$&quot;* \(#,##0.00\);_(&quot;$&quot;* &quot;-&quot;??_);_(@_)"/>
    <numFmt numFmtId="167" formatCode="&quot;USD&quot;\ #"/>
    <numFmt numFmtId="168" formatCode="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165" fontId="5" fillId="4" borderId="9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6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165" fontId="10" fillId="4" borderId="9" xfId="0" applyNumberFormat="1" applyFont="1" applyFill="1" applyBorder="1" applyAlignment="1" applyProtection="1">
      <alignment horizontal="center" vertical="center"/>
      <protection locked="0"/>
    </xf>
    <xf numFmtId="10" fontId="9" fillId="3" borderId="9" xfId="3" applyNumberFormat="1" applyFont="1" applyFill="1" applyBorder="1" applyAlignment="1" applyProtection="1">
      <alignment horizont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5" fontId="6" fillId="3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43" fontId="6" fillId="0" borderId="10" xfId="1" applyFont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2" fontId="6" fillId="0" borderId="0" xfId="0" applyNumberFormat="1" applyFont="1" applyAlignment="1" applyProtection="1">
      <alignment horizontal="center" vertical="center"/>
    </xf>
    <xf numFmtId="43" fontId="6" fillId="0" borderId="0" xfId="0" applyNumberFormat="1" applyFont="1" applyAlignment="1" applyProtection="1">
      <alignment vertical="center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10" fontId="10" fillId="4" borderId="9" xfId="3" applyNumberFormat="1" applyFont="1" applyFill="1" applyBorder="1" applyAlignment="1" applyProtection="1">
      <alignment horizontal="center" vertical="center"/>
      <protection locked="0"/>
    </xf>
    <xf numFmtId="10" fontId="9" fillId="5" borderId="9" xfId="3" applyNumberFormat="1" applyFont="1" applyFill="1" applyBorder="1" applyAlignment="1" applyProtection="1">
      <alignment horizontal="center" vertical="center"/>
    </xf>
    <xf numFmtId="165" fontId="6" fillId="5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/>
    </xf>
    <xf numFmtId="10" fontId="4" fillId="0" borderId="0" xfId="0" applyNumberFormat="1" applyFont="1" applyAlignment="1" applyProtection="1">
      <alignment horizontal="center"/>
    </xf>
    <xf numFmtId="10" fontId="4" fillId="0" borderId="0" xfId="3" applyNumberFormat="1" applyFont="1" applyAlignment="1" applyProtection="1">
      <alignment horizontal="center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6" fontId="3" fillId="5" borderId="0" xfId="2" applyNumberFormat="1" applyFont="1" applyFill="1" applyBorder="1" applyAlignment="1" applyProtection="1">
      <alignment horizontal="right"/>
    </xf>
    <xf numFmtId="167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44" fontId="2" fillId="0" borderId="0" xfId="2" applyFont="1" applyProtection="1"/>
    <xf numFmtId="0" fontId="2" fillId="0" borderId="7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3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8" fillId="6" borderId="7" xfId="0" applyFont="1" applyFill="1" applyBorder="1" applyProtection="1"/>
    <xf numFmtId="0" fontId="8" fillId="6" borderId="0" xfId="0" applyFont="1" applyFill="1" applyBorder="1" applyProtection="1"/>
    <xf numFmtId="0" fontId="9" fillId="6" borderId="0" xfId="0" applyFont="1" applyFill="1" applyBorder="1" applyProtection="1"/>
    <xf numFmtId="0" fontId="8" fillId="6" borderId="8" xfId="0" applyFont="1" applyFill="1" applyBorder="1" applyProtection="1"/>
    <xf numFmtId="0" fontId="11" fillId="6" borderId="8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8" fillId="6" borderId="4" xfId="0" applyFont="1" applyFill="1" applyBorder="1" applyProtection="1"/>
    <xf numFmtId="0" fontId="8" fillId="6" borderId="5" xfId="0" applyFont="1" applyFill="1" applyBorder="1" applyProtection="1"/>
    <xf numFmtId="0" fontId="8" fillId="6" borderId="6" xfId="0" applyFont="1" applyFill="1" applyBorder="1" applyProtection="1"/>
    <xf numFmtId="0" fontId="3" fillId="2" borderId="4" xfId="0" applyFont="1" applyFill="1" applyBorder="1" applyProtection="1"/>
    <xf numFmtId="0" fontId="3" fillId="6" borderId="7" xfId="0" applyFont="1" applyFill="1" applyBorder="1" applyProtection="1"/>
    <xf numFmtId="0" fontId="3" fillId="6" borderId="0" xfId="0" applyFont="1" applyFill="1" applyBorder="1" applyProtection="1"/>
    <xf numFmtId="0" fontId="3" fillId="6" borderId="8" xfId="0" applyFont="1" applyFill="1" applyBorder="1" applyProtection="1"/>
    <xf numFmtId="168" fontId="5" fillId="4" borderId="9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</xf>
    <xf numFmtId="2" fontId="4" fillId="0" borderId="0" xfId="0" applyNumberFormat="1" applyFont="1" applyProtection="1"/>
    <xf numFmtId="10" fontId="2" fillId="3" borderId="9" xfId="3" applyNumberFormat="1" applyFont="1" applyFill="1" applyBorder="1" applyAlignment="1" applyProtection="1">
      <alignment horizontal="center"/>
    </xf>
    <xf numFmtId="0" fontId="3" fillId="6" borderId="4" xfId="0" applyFont="1" applyFill="1" applyBorder="1" applyProtection="1"/>
    <xf numFmtId="0" fontId="3" fillId="6" borderId="5" xfId="0" applyFont="1" applyFill="1" applyBorder="1" applyProtection="1"/>
    <xf numFmtId="0" fontId="3" fillId="6" borderId="6" xfId="0" applyFont="1" applyFill="1" applyBorder="1" applyProtection="1"/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Flexiahorr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.MET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.ME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190500</xdr:rowOff>
    </xdr:from>
    <xdr:to>
      <xdr:col>0</xdr:col>
      <xdr:colOff>28575</xdr:colOff>
      <xdr:row>1</xdr:row>
      <xdr:rowOff>404062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66725"/>
          <a:ext cx="1466851" cy="42311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0</xdr:col>
      <xdr:colOff>95250</xdr:colOff>
      <xdr:row>3</xdr:row>
      <xdr:rowOff>51637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457200"/>
          <a:ext cx="1466851" cy="42311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85725</xdr:rowOff>
    </xdr:from>
    <xdr:to>
      <xdr:col>0</xdr:col>
      <xdr:colOff>228600</xdr:colOff>
      <xdr:row>3</xdr:row>
      <xdr:rowOff>70687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476250"/>
          <a:ext cx="1466851" cy="4231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showGridLines="0" showRowColHeaders="0" workbookViewId="0">
      <selection activeCell="C2" sqref="C2:F3"/>
    </sheetView>
  </sheetViews>
  <sheetFormatPr baseColWidth="10" defaultColWidth="0" defaultRowHeight="0" customHeight="1" zeroHeight="1"/>
  <cols>
    <col min="1" max="1" width="2.5703125" style="2" customWidth="1"/>
    <col min="2" max="2" width="2.7109375" style="2" customWidth="1"/>
    <col min="3" max="3" width="6.85546875" style="2" customWidth="1"/>
    <col min="4" max="4" width="25.5703125" style="2" bestFit="1" customWidth="1"/>
    <col min="5" max="5" width="19.42578125" style="1" bestFit="1" customWidth="1"/>
    <col min="6" max="6" width="11.42578125" style="2" customWidth="1"/>
    <col min="7" max="7" width="4.5703125" style="2" customWidth="1"/>
    <col min="8" max="8" width="2.7109375" style="2" customWidth="1"/>
    <col min="9" max="10" width="11.42578125" style="49" hidden="1" customWidth="1"/>
    <col min="11" max="11" width="15" style="49" hidden="1" customWidth="1"/>
    <col min="12" max="12" width="20.42578125" style="49" hidden="1" customWidth="1"/>
    <col min="13" max="16384" width="11.42578125" style="49" hidden="1"/>
  </cols>
  <sheetData>
    <row r="1" spans="1:12" ht="16.5" thickBot="1">
      <c r="A1" s="49"/>
      <c r="B1" s="49"/>
      <c r="C1" s="49"/>
      <c r="D1" s="49"/>
      <c r="E1" s="50"/>
      <c r="F1" s="49"/>
      <c r="G1" s="49"/>
      <c r="H1" s="49"/>
    </row>
    <row r="2" spans="1:12" ht="36" customHeight="1">
      <c r="A2" s="49"/>
      <c r="B2" s="49"/>
      <c r="C2" s="90" t="s">
        <v>3</v>
      </c>
      <c r="D2" s="91"/>
      <c r="E2" s="91"/>
      <c r="F2" s="92"/>
      <c r="G2" s="49"/>
      <c r="H2" s="49"/>
      <c r="J2" s="51" t="s">
        <v>0</v>
      </c>
      <c r="K2" s="52" t="s">
        <v>1</v>
      </c>
      <c r="L2" s="52" t="s">
        <v>2</v>
      </c>
    </row>
    <row r="3" spans="1:12" ht="6.75" customHeight="1" thickBot="1">
      <c r="A3" s="49"/>
      <c r="B3" s="49"/>
      <c r="C3" s="93"/>
      <c r="D3" s="94"/>
      <c r="E3" s="94"/>
      <c r="F3" s="95"/>
      <c r="G3" s="49"/>
      <c r="H3" s="49"/>
      <c r="J3" s="51"/>
      <c r="K3" s="52"/>
      <c r="L3" s="52"/>
    </row>
    <row r="4" spans="1:12" ht="16.5" thickBot="1">
      <c r="A4" s="49"/>
      <c r="B4" s="49"/>
      <c r="C4" s="61"/>
      <c r="D4" s="62"/>
      <c r="E4" s="63"/>
      <c r="F4" s="64"/>
      <c r="G4" s="49"/>
      <c r="H4" s="49"/>
      <c r="J4" s="50">
        <v>6</v>
      </c>
      <c r="K4" s="53">
        <v>0.01</v>
      </c>
      <c r="L4" s="54">
        <v>0.02</v>
      </c>
    </row>
    <row r="5" spans="1:12" ht="16.5" thickBot="1">
      <c r="A5" s="49"/>
      <c r="B5" s="49"/>
      <c r="C5" s="61"/>
      <c r="D5" s="65" t="s">
        <v>4</v>
      </c>
      <c r="E5" s="56">
        <v>60</v>
      </c>
      <c r="F5" s="64"/>
      <c r="G5" s="49"/>
      <c r="H5" s="49"/>
      <c r="J5" s="50">
        <v>12</v>
      </c>
      <c r="K5" s="53">
        <v>0.01</v>
      </c>
      <c r="L5" s="54">
        <v>0.03</v>
      </c>
    </row>
    <row r="6" spans="1:12" ht="16.5" thickBot="1">
      <c r="A6" s="49"/>
      <c r="B6" s="49"/>
      <c r="C6" s="61"/>
      <c r="D6" s="65"/>
      <c r="E6" s="63"/>
      <c r="F6" s="64"/>
      <c r="G6" s="49"/>
      <c r="H6" s="49"/>
      <c r="J6" s="50">
        <v>18</v>
      </c>
      <c r="K6" s="53">
        <v>0.01</v>
      </c>
      <c r="L6" s="55">
        <v>3.2500000000000001E-2</v>
      </c>
    </row>
    <row r="7" spans="1:12" ht="16.5" thickBot="1">
      <c r="A7" s="49"/>
      <c r="B7" s="49"/>
      <c r="C7" s="61"/>
      <c r="D7" s="65" t="s">
        <v>5</v>
      </c>
      <c r="E7" s="8">
        <v>100</v>
      </c>
      <c r="F7" s="64"/>
      <c r="G7" s="49"/>
      <c r="H7" s="49"/>
      <c r="J7" s="50">
        <v>24</v>
      </c>
      <c r="K7" s="53">
        <v>0.01</v>
      </c>
      <c r="L7" s="55">
        <v>3.5000000000000003E-2</v>
      </c>
    </row>
    <row r="8" spans="1:12" ht="16.5" thickBot="1">
      <c r="A8" s="49"/>
      <c r="B8" s="49"/>
      <c r="C8" s="61"/>
      <c r="D8" s="65"/>
      <c r="E8" s="63"/>
      <c r="F8" s="64"/>
      <c r="G8" s="49"/>
      <c r="H8" s="49"/>
      <c r="J8" s="50">
        <v>30</v>
      </c>
      <c r="K8" s="53">
        <v>0.01</v>
      </c>
      <c r="L8" s="55">
        <v>3.7499999999999999E-2</v>
      </c>
    </row>
    <row r="9" spans="1:12" ht="16.5" thickBot="1">
      <c r="A9" s="49"/>
      <c r="B9" s="49"/>
      <c r="C9" s="61"/>
      <c r="D9" s="65" t="s">
        <v>6</v>
      </c>
      <c r="E9" s="9">
        <f>E7*E5</f>
        <v>6000</v>
      </c>
      <c r="F9" s="64"/>
      <c r="G9" s="49"/>
      <c r="H9" s="49"/>
      <c r="J9" s="50">
        <v>36</v>
      </c>
      <c r="K9" s="53">
        <v>0.01</v>
      </c>
      <c r="L9" s="55">
        <v>0.04</v>
      </c>
    </row>
    <row r="10" spans="1:12" ht="16.5" thickBot="1">
      <c r="A10" s="49"/>
      <c r="B10" s="49"/>
      <c r="C10" s="61"/>
      <c r="D10" s="65"/>
      <c r="E10" s="63"/>
      <c r="F10" s="64"/>
      <c r="G10" s="49"/>
      <c r="H10" s="49"/>
      <c r="J10" s="50">
        <v>42</v>
      </c>
      <c r="K10" s="53">
        <v>0.01</v>
      </c>
      <c r="L10" s="55">
        <v>4.2500000000000003E-2</v>
      </c>
    </row>
    <row r="11" spans="1:12" ht="16.5" thickBot="1">
      <c r="A11" s="49"/>
      <c r="B11" s="49"/>
      <c r="C11" s="61"/>
      <c r="D11" s="65" t="s">
        <v>7</v>
      </c>
      <c r="E11" s="9">
        <f>E13-E9</f>
        <v>839.93440380906031</v>
      </c>
      <c r="F11" s="64"/>
      <c r="G11" s="49"/>
      <c r="H11" s="49"/>
      <c r="J11" s="50">
        <v>48</v>
      </c>
      <c r="K11" s="53">
        <v>0.01</v>
      </c>
      <c r="L11" s="55">
        <v>4.4999999999999998E-2</v>
      </c>
    </row>
    <row r="12" spans="1:12" ht="16.5" thickBot="1">
      <c r="A12" s="49"/>
      <c r="B12" s="49"/>
      <c r="C12" s="61"/>
      <c r="D12" s="65"/>
      <c r="E12" s="63"/>
      <c r="F12" s="64"/>
      <c r="G12" s="49"/>
      <c r="H12" s="49"/>
      <c r="J12" s="50">
        <v>54</v>
      </c>
      <c r="K12" s="53">
        <v>0.01</v>
      </c>
      <c r="L12" s="55">
        <v>4.7500000000000001E-2</v>
      </c>
    </row>
    <row r="13" spans="1:12" ht="16.5" thickBot="1">
      <c r="A13" s="49"/>
      <c r="B13" s="49"/>
      <c r="C13" s="61"/>
      <c r="D13" s="65" t="s">
        <v>8</v>
      </c>
      <c r="E13" s="9">
        <f>VLOOKUP(E5,$C$25:$E$84,3,FALSE)</f>
        <v>6839.9344038090603</v>
      </c>
      <c r="F13" s="64"/>
      <c r="G13" s="49"/>
      <c r="H13" s="49"/>
      <c r="J13" s="50">
        <v>60</v>
      </c>
      <c r="K13" s="53">
        <v>0.01</v>
      </c>
      <c r="L13" s="55">
        <v>0.05</v>
      </c>
    </row>
    <row r="14" spans="1:12" ht="15.75">
      <c r="A14" s="49"/>
      <c r="B14" s="49"/>
      <c r="C14" s="61"/>
      <c r="D14" s="62"/>
      <c r="E14" s="63"/>
      <c r="F14" s="64"/>
      <c r="G14" s="49"/>
      <c r="H14" s="49"/>
    </row>
    <row r="15" spans="1:12" ht="16.5" thickBot="1">
      <c r="A15" s="49"/>
      <c r="B15" s="57"/>
      <c r="C15" s="66"/>
      <c r="D15" s="67"/>
      <c r="E15" s="68"/>
      <c r="F15" s="69"/>
      <c r="G15" s="49"/>
      <c r="H15" s="49"/>
    </row>
    <row r="16" spans="1:12" ht="15.75"/>
    <row r="17" spans="3:7" ht="15.75"/>
    <row r="18" spans="3:7" ht="15.75" hidden="1"/>
    <row r="19" spans="3:7" ht="15.75" hidden="1"/>
    <row r="20" spans="3:7" ht="15.75" hidden="1"/>
    <row r="21" spans="3:7" ht="15.75" hidden="1"/>
    <row r="22" spans="3:7" ht="15.75" hidden="1"/>
    <row r="23" spans="3:7" ht="15.75" hidden="1"/>
    <row r="24" spans="3:7" ht="15.75" hidden="1">
      <c r="C24" s="1" t="s">
        <v>4</v>
      </c>
      <c r="D24" s="1" t="s">
        <v>9</v>
      </c>
      <c r="E24" s="2" t="s">
        <v>10</v>
      </c>
      <c r="F24" s="2" t="s">
        <v>11</v>
      </c>
      <c r="G24" s="2" t="s">
        <v>12</v>
      </c>
    </row>
    <row r="25" spans="3:7" ht="15.75" hidden="1">
      <c r="C25" s="1">
        <v>1</v>
      </c>
      <c r="D25" s="58">
        <f t="shared" ref="D25:D84" si="0">$E$7</f>
        <v>100</v>
      </c>
      <c r="E25" s="59">
        <f>D25</f>
        <v>100</v>
      </c>
    </row>
    <row r="26" spans="3:7" ht="15.75" hidden="1">
      <c r="C26" s="1">
        <v>2</v>
      </c>
      <c r="D26" s="58">
        <f t="shared" si="0"/>
        <v>100</v>
      </c>
      <c r="E26" s="59">
        <f>E25+F26+D26</f>
        <v>200.08333333333331</v>
      </c>
      <c r="F26" s="60">
        <f t="shared" ref="F26:F57" si="1">E25*$K$4/12</f>
        <v>8.3333333333333329E-2</v>
      </c>
      <c r="G26" s="60">
        <f>E25*$L$4/12</f>
        <v>0.16666666666666666</v>
      </c>
    </row>
    <row r="27" spans="3:7" ht="15.75" hidden="1">
      <c r="C27" s="1">
        <v>3</v>
      </c>
      <c r="D27" s="58">
        <f t="shared" si="0"/>
        <v>100</v>
      </c>
      <c r="E27" s="59">
        <f>E26+F27+D27</f>
        <v>300.25006944444442</v>
      </c>
      <c r="F27" s="60">
        <f t="shared" si="1"/>
        <v>0.16673611111111108</v>
      </c>
      <c r="G27" s="60">
        <f>E26*$L$4/12</f>
        <v>0.33347222222222217</v>
      </c>
    </row>
    <row r="28" spans="3:7" ht="15.75" hidden="1">
      <c r="C28" s="1">
        <v>4</v>
      </c>
      <c r="D28" s="58">
        <f t="shared" si="0"/>
        <v>100</v>
      </c>
      <c r="E28" s="59">
        <f>E27+F28+D28</f>
        <v>400.50027783564815</v>
      </c>
      <c r="F28" s="60">
        <f t="shared" si="1"/>
        <v>0.2502083912037037</v>
      </c>
      <c r="G28" s="60">
        <f>E27*$L$4/12</f>
        <v>0.50041678240740739</v>
      </c>
    </row>
    <row r="29" spans="3:7" ht="15.75" hidden="1">
      <c r="C29" s="1">
        <v>5</v>
      </c>
      <c r="D29" s="58">
        <f t="shared" si="0"/>
        <v>100</v>
      </c>
      <c r="E29" s="59">
        <f>E28+F29+D29</f>
        <v>500.83402806717788</v>
      </c>
      <c r="F29" s="60">
        <f t="shared" si="1"/>
        <v>0.33375023152970679</v>
      </c>
      <c r="G29" s="60">
        <f>E28*$L$4/12</f>
        <v>0.66750046305941357</v>
      </c>
    </row>
    <row r="30" spans="3:7" ht="15.75" hidden="1">
      <c r="C30" s="1">
        <v>6</v>
      </c>
      <c r="D30" s="58">
        <f t="shared" si="0"/>
        <v>100</v>
      </c>
      <c r="E30" s="59">
        <f>E29+F30+D30+(SUM(G25:G30))</f>
        <v>603.75416927170158</v>
      </c>
      <c r="F30" s="60">
        <f t="shared" si="1"/>
        <v>0.41736169005598156</v>
      </c>
      <c r="G30" s="60">
        <f>E29*$L$4/12</f>
        <v>0.83472338011196312</v>
      </c>
    </row>
    <row r="31" spans="3:7" ht="15.75" hidden="1">
      <c r="C31" s="1">
        <v>7</v>
      </c>
      <c r="D31" s="58">
        <f t="shared" si="0"/>
        <v>100</v>
      </c>
      <c r="E31" s="59">
        <f t="shared" ref="E31:E83" si="2">E30+F31+D31</f>
        <v>704.25729774609465</v>
      </c>
      <c r="F31" s="60">
        <f t="shared" si="1"/>
        <v>0.50312847439308472</v>
      </c>
      <c r="G31" s="60">
        <f t="shared" ref="G31:G36" si="3">E30*$L$5/12</f>
        <v>1.5093854231792541</v>
      </c>
    </row>
    <row r="32" spans="3:7" ht="15.75" hidden="1">
      <c r="C32" s="1">
        <v>8</v>
      </c>
      <c r="D32" s="58">
        <f t="shared" si="0"/>
        <v>100</v>
      </c>
      <c r="E32" s="59">
        <f t="shared" si="2"/>
        <v>804.84417882754974</v>
      </c>
      <c r="F32" s="60">
        <f t="shared" si="1"/>
        <v>0.58688108145507889</v>
      </c>
      <c r="G32" s="60">
        <f t="shared" si="3"/>
        <v>1.7606432443652364</v>
      </c>
    </row>
    <row r="33" spans="3:7" ht="15.75" hidden="1">
      <c r="C33" s="1">
        <v>9</v>
      </c>
      <c r="D33" s="58">
        <f t="shared" si="0"/>
        <v>100</v>
      </c>
      <c r="E33" s="59">
        <f t="shared" si="2"/>
        <v>905.51488230990606</v>
      </c>
      <c r="F33" s="60">
        <f t="shared" si="1"/>
        <v>0.6707034823562914</v>
      </c>
      <c r="G33" s="60">
        <f t="shared" si="3"/>
        <v>2.0121104470688742</v>
      </c>
    </row>
    <row r="34" spans="3:7" ht="15.75" hidden="1">
      <c r="C34" s="1">
        <v>10</v>
      </c>
      <c r="D34" s="58">
        <f t="shared" si="0"/>
        <v>100</v>
      </c>
      <c r="E34" s="59">
        <f t="shared" si="2"/>
        <v>1006.2694780451643</v>
      </c>
      <c r="F34" s="60">
        <f t="shared" si="1"/>
        <v>0.75459573525825496</v>
      </c>
      <c r="G34" s="60">
        <f t="shared" si="3"/>
        <v>2.263787205774765</v>
      </c>
    </row>
    <row r="35" spans="3:7" ht="15.75" hidden="1">
      <c r="C35" s="1">
        <v>11</v>
      </c>
      <c r="D35" s="58">
        <f t="shared" si="0"/>
        <v>100</v>
      </c>
      <c r="E35" s="59">
        <f t="shared" si="2"/>
        <v>1107.1080359435352</v>
      </c>
      <c r="F35" s="60">
        <f t="shared" si="1"/>
        <v>0.83855789837097028</v>
      </c>
      <c r="G35" s="60">
        <f t="shared" si="3"/>
        <v>2.5156736951129104</v>
      </c>
    </row>
    <row r="36" spans="3:7" ht="15.75" hidden="1">
      <c r="C36" s="1">
        <v>12</v>
      </c>
      <c r="D36" s="58">
        <f t="shared" si="0"/>
        <v>100</v>
      </c>
      <c r="E36" s="59">
        <f>E35+F36+D36+(SUM(G31:G36))</f>
        <v>1220.8599960788481</v>
      </c>
      <c r="F36" s="60">
        <f t="shared" si="1"/>
        <v>0.92259002995294603</v>
      </c>
      <c r="G36" s="60">
        <f t="shared" si="3"/>
        <v>2.7677700898588378</v>
      </c>
    </row>
    <row r="37" spans="3:7" ht="15.75" hidden="1">
      <c r="C37" s="1">
        <v>13</v>
      </c>
      <c r="D37" s="58">
        <f t="shared" si="0"/>
        <v>100</v>
      </c>
      <c r="E37" s="59">
        <f t="shared" si="2"/>
        <v>1321.8773794089138</v>
      </c>
      <c r="F37" s="60">
        <f t="shared" si="1"/>
        <v>1.0173833300657067</v>
      </c>
      <c r="G37" s="60">
        <f t="shared" ref="G37:G42" si="4">E36*$L$6/12</f>
        <v>3.306495822713547</v>
      </c>
    </row>
    <row r="38" spans="3:7" ht="15.75" hidden="1">
      <c r="C38" s="1">
        <v>14</v>
      </c>
      <c r="D38" s="58">
        <f t="shared" si="0"/>
        <v>100</v>
      </c>
      <c r="E38" s="59">
        <f t="shared" si="2"/>
        <v>1422.9789438917546</v>
      </c>
      <c r="F38" s="60">
        <f t="shared" si="1"/>
        <v>1.1015644828407616</v>
      </c>
      <c r="G38" s="60">
        <f t="shared" si="4"/>
        <v>3.5800845692324752</v>
      </c>
    </row>
    <row r="39" spans="3:7" ht="15.75" hidden="1">
      <c r="C39" s="1">
        <v>15</v>
      </c>
      <c r="D39" s="58">
        <f t="shared" si="0"/>
        <v>100</v>
      </c>
      <c r="E39" s="59">
        <f t="shared" si="2"/>
        <v>1524.1647596783312</v>
      </c>
      <c r="F39" s="60">
        <f t="shared" si="1"/>
        <v>1.1858157865764622</v>
      </c>
      <c r="G39" s="60">
        <f t="shared" si="4"/>
        <v>3.8539013063735026</v>
      </c>
    </row>
    <row r="40" spans="3:7" ht="15.75" hidden="1">
      <c r="C40" s="1">
        <v>16</v>
      </c>
      <c r="D40" s="58">
        <f t="shared" si="0"/>
        <v>100</v>
      </c>
      <c r="E40" s="59">
        <f t="shared" si="2"/>
        <v>1625.4348969780631</v>
      </c>
      <c r="F40" s="60">
        <f t="shared" si="1"/>
        <v>1.2701372997319427</v>
      </c>
      <c r="G40" s="60">
        <f t="shared" si="4"/>
        <v>4.1279462241288138</v>
      </c>
    </row>
    <row r="41" spans="3:7" ht="15.75" hidden="1">
      <c r="C41" s="1">
        <v>17</v>
      </c>
      <c r="D41" s="58">
        <f t="shared" si="0"/>
        <v>100</v>
      </c>
      <c r="E41" s="59">
        <f t="shared" si="2"/>
        <v>1726.7894260588782</v>
      </c>
      <c r="F41" s="60">
        <f t="shared" si="1"/>
        <v>1.3545290808150525</v>
      </c>
      <c r="G41" s="60">
        <f t="shared" si="4"/>
        <v>4.4022195126489212</v>
      </c>
    </row>
    <row r="42" spans="3:7" ht="15.75" hidden="1">
      <c r="C42" s="1">
        <v>18</v>
      </c>
      <c r="D42" s="58">
        <f t="shared" si="0"/>
        <v>100</v>
      </c>
      <c r="E42" s="59">
        <f>E41+F42+D42+(SUM(G37:G42))</f>
        <v>1852.1757860446007</v>
      </c>
      <c r="F42" s="60">
        <f t="shared" si="1"/>
        <v>1.4389911883823985</v>
      </c>
      <c r="G42" s="60">
        <f t="shared" si="4"/>
        <v>4.6767213622427954</v>
      </c>
    </row>
    <row r="43" spans="3:7" ht="15.75" hidden="1">
      <c r="C43" s="1">
        <v>19</v>
      </c>
      <c r="D43" s="58">
        <f t="shared" si="0"/>
        <v>100</v>
      </c>
      <c r="E43" s="59">
        <f t="shared" si="2"/>
        <v>1953.7192658663046</v>
      </c>
      <c r="F43" s="60">
        <f t="shared" si="1"/>
        <v>1.5434798217038341</v>
      </c>
      <c r="G43" s="60">
        <f t="shared" ref="G43:G48" si="5">E42*$L$7/12</f>
        <v>5.4021793759634198</v>
      </c>
    </row>
    <row r="44" spans="3:7" ht="15.75" hidden="1">
      <c r="C44" s="1">
        <v>20</v>
      </c>
      <c r="D44" s="58">
        <f t="shared" si="0"/>
        <v>100</v>
      </c>
      <c r="E44" s="59">
        <f t="shared" si="2"/>
        <v>2055.3473652545263</v>
      </c>
      <c r="F44" s="60">
        <f t="shared" si="1"/>
        <v>1.6280993882219204</v>
      </c>
      <c r="G44" s="60">
        <f t="shared" si="5"/>
        <v>5.6983478587767218</v>
      </c>
    </row>
    <row r="45" spans="3:7" ht="15.75" hidden="1">
      <c r="C45" s="1">
        <v>21</v>
      </c>
      <c r="D45" s="58">
        <f t="shared" si="0"/>
        <v>100</v>
      </c>
      <c r="E45" s="59">
        <f t="shared" si="2"/>
        <v>2157.0601547255719</v>
      </c>
      <c r="F45" s="60">
        <f t="shared" si="1"/>
        <v>1.7127894710454388</v>
      </c>
      <c r="G45" s="60">
        <f t="shared" si="5"/>
        <v>5.994763148659036</v>
      </c>
    </row>
    <row r="46" spans="3:7" ht="15.75" hidden="1">
      <c r="C46" s="1">
        <v>22</v>
      </c>
      <c r="D46" s="58">
        <f t="shared" si="0"/>
        <v>100</v>
      </c>
      <c r="E46" s="59">
        <f t="shared" si="2"/>
        <v>2258.8577048545098</v>
      </c>
      <c r="F46" s="60">
        <f t="shared" si="1"/>
        <v>1.7975501289379767</v>
      </c>
      <c r="G46" s="60">
        <f t="shared" si="5"/>
        <v>6.2914254512829189</v>
      </c>
    </row>
    <row r="47" spans="3:7" ht="15.75" hidden="1">
      <c r="C47" s="1">
        <v>23</v>
      </c>
      <c r="D47" s="58">
        <f t="shared" si="0"/>
        <v>100</v>
      </c>
      <c r="E47" s="59">
        <f t="shared" si="2"/>
        <v>2360.740086275222</v>
      </c>
      <c r="F47" s="60">
        <f t="shared" si="1"/>
        <v>1.8823814207120915</v>
      </c>
      <c r="G47" s="60">
        <f t="shared" si="5"/>
        <v>6.5883349724923201</v>
      </c>
    </row>
    <row r="48" spans="3:7" ht="15.75" hidden="1">
      <c r="C48" s="1">
        <v>24</v>
      </c>
      <c r="D48" s="58">
        <f t="shared" si="0"/>
        <v>100</v>
      </c>
      <c r="E48" s="59">
        <f>E47+F48+D48+(SUM(G43:G48))</f>
        <v>2499.5679124059284</v>
      </c>
      <c r="F48" s="60">
        <f t="shared" si="1"/>
        <v>1.9672834052293517</v>
      </c>
      <c r="G48" s="60">
        <f t="shared" si="5"/>
        <v>6.8854919183027308</v>
      </c>
    </row>
    <row r="49" spans="3:7" ht="15.75" hidden="1">
      <c r="C49" s="1">
        <v>25</v>
      </c>
      <c r="D49" s="58">
        <f t="shared" si="0"/>
        <v>100</v>
      </c>
      <c r="E49" s="59">
        <f t="shared" si="2"/>
        <v>2601.6508856662667</v>
      </c>
      <c r="F49" s="60">
        <f t="shared" si="1"/>
        <v>2.0829732603382736</v>
      </c>
      <c r="G49" s="60">
        <f t="shared" ref="G49:G54" si="6">E48*$L$8/12</f>
        <v>7.8111497262685257</v>
      </c>
    </row>
    <row r="50" spans="3:7" ht="15.75" hidden="1">
      <c r="C50" s="1">
        <v>26</v>
      </c>
      <c r="D50" s="58">
        <f t="shared" si="0"/>
        <v>100</v>
      </c>
      <c r="E50" s="59">
        <f t="shared" si="2"/>
        <v>2703.8189280709885</v>
      </c>
      <c r="F50" s="60">
        <f t="shared" si="1"/>
        <v>2.1680424047218891</v>
      </c>
      <c r="G50" s="60">
        <f t="shared" si="6"/>
        <v>8.1301590177070828</v>
      </c>
    </row>
    <row r="51" spans="3:7" ht="15.75" hidden="1">
      <c r="C51" s="1">
        <v>27</v>
      </c>
      <c r="D51" s="58">
        <f t="shared" si="0"/>
        <v>100</v>
      </c>
      <c r="E51" s="59">
        <f t="shared" si="2"/>
        <v>2806.0721105110474</v>
      </c>
      <c r="F51" s="60">
        <f t="shared" si="1"/>
        <v>2.2531824400591574</v>
      </c>
      <c r="G51" s="60">
        <f t="shared" si="6"/>
        <v>8.4494341502218386</v>
      </c>
    </row>
    <row r="52" spans="3:7" ht="15.75" hidden="1">
      <c r="C52" s="1">
        <v>28</v>
      </c>
      <c r="D52" s="58">
        <f t="shared" si="0"/>
        <v>100</v>
      </c>
      <c r="E52" s="59">
        <f t="shared" si="2"/>
        <v>2908.4105039364731</v>
      </c>
      <c r="F52" s="60">
        <f t="shared" si="1"/>
        <v>2.3383934254258727</v>
      </c>
      <c r="G52" s="60">
        <f t="shared" si="6"/>
        <v>8.7689753453470232</v>
      </c>
    </row>
    <row r="53" spans="3:7" ht="15.75" hidden="1">
      <c r="C53" s="1">
        <v>29</v>
      </c>
      <c r="D53" s="58">
        <f t="shared" si="0"/>
        <v>100</v>
      </c>
      <c r="E53" s="59">
        <f t="shared" si="2"/>
        <v>3010.83417935642</v>
      </c>
      <c r="F53" s="60">
        <f t="shared" si="1"/>
        <v>2.4236754199470609</v>
      </c>
      <c r="G53" s="60">
        <f t="shared" si="6"/>
        <v>9.0887828248014788</v>
      </c>
    </row>
    <row r="54" spans="3:7" ht="15.75" hidden="1">
      <c r="C54" s="1">
        <v>30</v>
      </c>
      <c r="D54" s="58">
        <f t="shared" si="0"/>
        <v>100</v>
      </c>
      <c r="E54" s="59">
        <f>E53+F54+D54+(SUM(G49:G54))</f>
        <v>3165.0005657140518</v>
      </c>
      <c r="F54" s="60">
        <f t="shared" si="1"/>
        <v>2.5090284827970168</v>
      </c>
      <c r="G54" s="60">
        <f t="shared" si="6"/>
        <v>9.4088568104888122</v>
      </c>
    </row>
    <row r="55" spans="3:7" ht="15.75" hidden="1">
      <c r="C55" s="1">
        <v>31</v>
      </c>
      <c r="D55" s="58">
        <f t="shared" si="0"/>
        <v>100</v>
      </c>
      <c r="E55" s="59">
        <f t="shared" si="2"/>
        <v>3267.6380661854801</v>
      </c>
      <c r="F55" s="60">
        <f t="shared" si="1"/>
        <v>2.6375004714283765</v>
      </c>
      <c r="G55" s="60">
        <f t="shared" ref="G55:G60" si="7">E54*$L$9/12</f>
        <v>10.550001885713506</v>
      </c>
    </row>
    <row r="56" spans="3:7" ht="15.75" hidden="1">
      <c r="C56" s="1">
        <v>32</v>
      </c>
      <c r="D56" s="58">
        <f t="shared" si="0"/>
        <v>100</v>
      </c>
      <c r="E56" s="59">
        <f t="shared" si="2"/>
        <v>3370.3610979073014</v>
      </c>
      <c r="F56" s="60">
        <f t="shared" si="1"/>
        <v>2.7230317218212332</v>
      </c>
      <c r="G56" s="60">
        <f t="shared" si="7"/>
        <v>10.892126887284933</v>
      </c>
    </row>
    <row r="57" spans="3:7" ht="15.75" hidden="1">
      <c r="C57" s="1">
        <v>33</v>
      </c>
      <c r="D57" s="58">
        <f t="shared" si="0"/>
        <v>100</v>
      </c>
      <c r="E57" s="59">
        <f t="shared" si="2"/>
        <v>3473.1697321555575</v>
      </c>
      <c r="F57" s="60">
        <f t="shared" si="1"/>
        <v>2.8086342482560842</v>
      </c>
      <c r="G57" s="60">
        <f t="shared" si="7"/>
        <v>11.234536993024337</v>
      </c>
    </row>
    <row r="58" spans="3:7" ht="15.75" hidden="1">
      <c r="C58" s="1">
        <v>34</v>
      </c>
      <c r="D58" s="58">
        <f t="shared" si="0"/>
        <v>100</v>
      </c>
      <c r="E58" s="59">
        <f t="shared" si="2"/>
        <v>3576.0640402656873</v>
      </c>
      <c r="F58" s="60">
        <f t="shared" ref="F58:F84" si="8">E57*$K$4/12</f>
        <v>2.8943081101296317</v>
      </c>
      <c r="G58" s="60">
        <f t="shared" si="7"/>
        <v>11.577232440518527</v>
      </c>
    </row>
    <row r="59" spans="3:7" ht="15.75" hidden="1">
      <c r="C59" s="1">
        <v>35</v>
      </c>
      <c r="D59" s="58">
        <f t="shared" si="0"/>
        <v>100</v>
      </c>
      <c r="E59" s="59">
        <f t="shared" si="2"/>
        <v>3679.0440936325754</v>
      </c>
      <c r="F59" s="60">
        <f t="shared" si="8"/>
        <v>2.9800533668880731</v>
      </c>
      <c r="G59" s="60">
        <f t="shared" si="7"/>
        <v>11.920213467552292</v>
      </c>
    </row>
    <row r="60" spans="3:7" ht="15.75" hidden="1">
      <c r="C60" s="1">
        <v>36</v>
      </c>
      <c r="D60" s="58">
        <f t="shared" si="0"/>
        <v>100</v>
      </c>
      <c r="E60" s="59">
        <f>E59+F60+D60+(SUM(G55:G60))</f>
        <v>3850.5475556968049</v>
      </c>
      <c r="F60" s="60">
        <f t="shared" si="8"/>
        <v>3.065870078027146</v>
      </c>
      <c r="G60" s="60">
        <f t="shared" si="7"/>
        <v>12.263480312108584</v>
      </c>
    </row>
    <row r="61" spans="3:7" ht="15.75" hidden="1">
      <c r="C61" s="1">
        <v>37</v>
      </c>
      <c r="D61" s="58">
        <f t="shared" si="0"/>
        <v>100</v>
      </c>
      <c r="E61" s="59">
        <f t="shared" si="2"/>
        <v>3953.756345326552</v>
      </c>
      <c r="F61" s="60">
        <f t="shared" si="8"/>
        <v>3.2087896297473377</v>
      </c>
      <c r="G61" s="60">
        <f t="shared" ref="G61:G66" si="9">E60*$L$10/12</f>
        <v>13.637355926426187</v>
      </c>
    </row>
    <row r="62" spans="3:7" ht="15.75" hidden="1">
      <c r="C62" s="1">
        <v>38</v>
      </c>
      <c r="D62" s="58">
        <f t="shared" si="0"/>
        <v>100</v>
      </c>
      <c r="E62" s="59">
        <f t="shared" si="2"/>
        <v>4057.0511422809909</v>
      </c>
      <c r="F62" s="60">
        <f t="shared" si="8"/>
        <v>3.2947969544387932</v>
      </c>
      <c r="G62" s="60">
        <f t="shared" si="9"/>
        <v>14.002887056364871</v>
      </c>
    </row>
    <row r="63" spans="3:7" ht="15.75" hidden="1">
      <c r="C63" s="1">
        <v>39</v>
      </c>
      <c r="D63" s="58">
        <f t="shared" si="0"/>
        <v>100</v>
      </c>
      <c r="E63" s="59">
        <f t="shared" si="2"/>
        <v>4160.432018232892</v>
      </c>
      <c r="F63" s="60">
        <f t="shared" si="8"/>
        <v>3.3808759519008258</v>
      </c>
      <c r="G63" s="60">
        <f t="shared" si="9"/>
        <v>14.368722795578512</v>
      </c>
    </row>
    <row r="64" spans="3:7" ht="15.75" hidden="1">
      <c r="C64" s="1">
        <v>40</v>
      </c>
      <c r="D64" s="58">
        <f t="shared" si="0"/>
        <v>100</v>
      </c>
      <c r="E64" s="59">
        <f t="shared" si="2"/>
        <v>4263.8990449147532</v>
      </c>
      <c r="F64" s="60">
        <f t="shared" si="8"/>
        <v>3.4670266818607431</v>
      </c>
      <c r="G64" s="60">
        <f t="shared" si="9"/>
        <v>14.734863397908159</v>
      </c>
    </row>
    <row r="65" spans="3:7" ht="15.75" hidden="1">
      <c r="C65" s="1">
        <v>41</v>
      </c>
      <c r="D65" s="58">
        <f t="shared" si="0"/>
        <v>100</v>
      </c>
      <c r="E65" s="59">
        <f t="shared" si="2"/>
        <v>4367.4522941188488</v>
      </c>
      <c r="F65" s="60">
        <f t="shared" si="8"/>
        <v>3.5532492040956281</v>
      </c>
      <c r="G65" s="60">
        <f t="shared" si="9"/>
        <v>15.101309117406418</v>
      </c>
    </row>
    <row r="66" spans="3:7" ht="15.75" hidden="1">
      <c r="C66" s="1">
        <v>42</v>
      </c>
      <c r="D66" s="58">
        <f t="shared" si="0"/>
        <v>100</v>
      </c>
      <c r="E66" s="59">
        <f>E65+F66+D66+(SUM(G61:G66))</f>
        <v>4558.4050361993031</v>
      </c>
      <c r="F66" s="60">
        <f t="shared" si="8"/>
        <v>3.6395435784323742</v>
      </c>
      <c r="G66" s="60">
        <f t="shared" si="9"/>
        <v>15.46806020833759</v>
      </c>
    </row>
    <row r="67" spans="3:7" ht="15.75" hidden="1">
      <c r="C67" s="1">
        <v>43</v>
      </c>
      <c r="D67" s="58">
        <f t="shared" si="0"/>
        <v>100</v>
      </c>
      <c r="E67" s="59">
        <f t="shared" si="2"/>
        <v>4662.203707062803</v>
      </c>
      <c r="F67" s="60">
        <f t="shared" si="8"/>
        <v>3.7986708634994191</v>
      </c>
      <c r="G67" s="60">
        <f t="shared" ref="G67:G72" si="10">E66*$L$11/12</f>
        <v>17.094018885747385</v>
      </c>
    </row>
    <row r="68" spans="3:7" ht="15.75" hidden="1">
      <c r="C68" s="1">
        <v>44</v>
      </c>
      <c r="D68" s="58">
        <f t="shared" si="0"/>
        <v>100</v>
      </c>
      <c r="E68" s="59">
        <f t="shared" si="2"/>
        <v>4766.0888768186887</v>
      </c>
      <c r="F68" s="60">
        <f t="shared" si="8"/>
        <v>3.8851697558856695</v>
      </c>
      <c r="G68" s="60">
        <f t="shared" si="10"/>
        <v>17.483263901485511</v>
      </c>
    </row>
    <row r="69" spans="3:7" ht="15.75" hidden="1">
      <c r="C69" s="1">
        <v>45</v>
      </c>
      <c r="D69" s="58">
        <f t="shared" si="0"/>
        <v>100</v>
      </c>
      <c r="E69" s="59">
        <f t="shared" si="2"/>
        <v>4870.0606175493713</v>
      </c>
      <c r="F69" s="60">
        <f t="shared" si="8"/>
        <v>3.9717407306822405</v>
      </c>
      <c r="G69" s="60">
        <f t="shared" si="10"/>
        <v>17.87283328807008</v>
      </c>
    </row>
    <row r="70" spans="3:7" ht="15.75" hidden="1">
      <c r="C70" s="1">
        <v>46</v>
      </c>
      <c r="D70" s="58">
        <f t="shared" si="0"/>
        <v>100</v>
      </c>
      <c r="E70" s="59">
        <f t="shared" si="2"/>
        <v>4974.1190013973292</v>
      </c>
      <c r="F70" s="60">
        <f t="shared" si="8"/>
        <v>4.0583838479578089</v>
      </c>
      <c r="G70" s="60">
        <f t="shared" si="10"/>
        <v>18.262727315810142</v>
      </c>
    </row>
    <row r="71" spans="3:7" ht="15.75" hidden="1">
      <c r="C71" s="1">
        <v>47</v>
      </c>
      <c r="D71" s="58">
        <f t="shared" si="0"/>
        <v>100</v>
      </c>
      <c r="E71" s="59">
        <f t="shared" si="2"/>
        <v>5078.2641005651603</v>
      </c>
      <c r="F71" s="60">
        <f t="shared" si="8"/>
        <v>4.1450991678311082</v>
      </c>
      <c r="G71" s="60">
        <f t="shared" si="10"/>
        <v>18.652946255239986</v>
      </c>
    </row>
    <row r="72" spans="3:7" ht="15.75" hidden="1">
      <c r="C72" s="1">
        <v>48</v>
      </c>
      <c r="D72" s="58">
        <f t="shared" si="0"/>
        <v>100</v>
      </c>
      <c r="E72" s="59">
        <f>E71+F72+D72+(SUM(G67:G72))</f>
        <v>5290.9052673391034</v>
      </c>
      <c r="F72" s="60">
        <f t="shared" si="8"/>
        <v>4.2318867504709674</v>
      </c>
      <c r="G72" s="60">
        <f t="shared" si="10"/>
        <v>19.043490377119351</v>
      </c>
    </row>
    <row r="73" spans="3:7" ht="15.75" hidden="1">
      <c r="C73" s="1">
        <v>49</v>
      </c>
      <c r="D73" s="58">
        <f t="shared" si="0"/>
        <v>100</v>
      </c>
      <c r="E73" s="59">
        <f t="shared" si="2"/>
        <v>5395.3143550618861</v>
      </c>
      <c r="F73" s="60">
        <f t="shared" si="8"/>
        <v>4.4090877227825862</v>
      </c>
      <c r="G73" s="60">
        <f t="shared" ref="G73:G78" si="11">E72*$L$12/12</f>
        <v>20.943166683217285</v>
      </c>
    </row>
    <row r="74" spans="3:7" ht="15.75" hidden="1">
      <c r="C74" s="1">
        <v>50</v>
      </c>
      <c r="D74" s="58">
        <f t="shared" si="0"/>
        <v>100</v>
      </c>
      <c r="E74" s="59">
        <f t="shared" si="2"/>
        <v>5499.8104503577706</v>
      </c>
      <c r="F74" s="60">
        <f t="shared" si="8"/>
        <v>4.4960952958849054</v>
      </c>
      <c r="G74" s="60">
        <f t="shared" si="11"/>
        <v>21.3564526554533</v>
      </c>
    </row>
    <row r="75" spans="3:7" ht="15.75" hidden="1">
      <c r="C75" s="1">
        <v>51</v>
      </c>
      <c r="D75" s="58">
        <f t="shared" si="0"/>
        <v>100</v>
      </c>
      <c r="E75" s="59">
        <f t="shared" si="2"/>
        <v>5604.3936257330688</v>
      </c>
      <c r="F75" s="60">
        <f t="shared" si="8"/>
        <v>4.5831753752981426</v>
      </c>
      <c r="G75" s="60">
        <f t="shared" si="11"/>
        <v>21.770083032666175</v>
      </c>
    </row>
    <row r="76" spans="3:7" ht="15.75" hidden="1">
      <c r="C76" s="1">
        <v>52</v>
      </c>
      <c r="D76" s="58">
        <f t="shared" si="0"/>
        <v>100</v>
      </c>
      <c r="E76" s="59">
        <f t="shared" si="2"/>
        <v>5709.063953754513</v>
      </c>
      <c r="F76" s="60">
        <f t="shared" si="8"/>
        <v>4.6703280214442247</v>
      </c>
      <c r="G76" s="60">
        <f t="shared" si="11"/>
        <v>22.184058101860064</v>
      </c>
    </row>
    <row r="77" spans="3:7" ht="15.75" hidden="1">
      <c r="C77" s="1">
        <v>53</v>
      </c>
      <c r="D77" s="58">
        <f t="shared" si="0"/>
        <v>100</v>
      </c>
      <c r="E77" s="59">
        <f t="shared" si="2"/>
        <v>5813.8215070493088</v>
      </c>
      <c r="F77" s="60">
        <f t="shared" si="8"/>
        <v>4.7575532947954278</v>
      </c>
      <c r="G77" s="60">
        <f t="shared" si="11"/>
        <v>22.598378150278279</v>
      </c>
    </row>
    <row r="78" spans="3:7" ht="15.75" hidden="1">
      <c r="C78" s="1">
        <v>54</v>
      </c>
      <c r="D78" s="58">
        <f t="shared" si="0"/>
        <v>100</v>
      </c>
      <c r="E78" s="59">
        <f>E77+F78+D78+(SUM(G73:G78))</f>
        <v>6050.5315403940622</v>
      </c>
      <c r="F78" s="60">
        <f t="shared" si="8"/>
        <v>4.8448512558744241</v>
      </c>
      <c r="G78" s="60">
        <f t="shared" si="11"/>
        <v>23.013043465403513</v>
      </c>
    </row>
    <row r="79" spans="3:7" ht="15.75" hidden="1">
      <c r="C79" s="1">
        <v>55</v>
      </c>
      <c r="D79" s="58">
        <f t="shared" si="0"/>
        <v>100</v>
      </c>
      <c r="E79" s="59">
        <f t="shared" si="2"/>
        <v>6155.573650011057</v>
      </c>
      <c r="F79" s="60">
        <f t="shared" si="8"/>
        <v>5.0421096169950514</v>
      </c>
      <c r="G79" s="60">
        <f t="shared" ref="G79:G84" si="12">E78*$L$13/12</f>
        <v>25.210548084975258</v>
      </c>
    </row>
    <row r="80" spans="3:7" ht="15.75" hidden="1">
      <c r="C80" s="1">
        <v>56</v>
      </c>
      <c r="D80" s="58">
        <f t="shared" si="0"/>
        <v>100</v>
      </c>
      <c r="E80" s="59">
        <f t="shared" si="2"/>
        <v>6260.7032947193993</v>
      </c>
      <c r="F80" s="60">
        <f t="shared" si="8"/>
        <v>5.1296447083425472</v>
      </c>
      <c r="G80" s="60">
        <f t="shared" si="12"/>
        <v>25.648223541712738</v>
      </c>
    </row>
    <row r="81" spans="3:7" ht="15.75" hidden="1">
      <c r="C81" s="1">
        <v>57</v>
      </c>
      <c r="D81" s="58">
        <f t="shared" si="0"/>
        <v>100</v>
      </c>
      <c r="E81" s="59">
        <f t="shared" si="2"/>
        <v>6365.9205474649989</v>
      </c>
      <c r="F81" s="60">
        <f t="shared" si="8"/>
        <v>5.2172527455994997</v>
      </c>
      <c r="G81" s="60">
        <f t="shared" si="12"/>
        <v>26.086263727997501</v>
      </c>
    </row>
    <row r="82" spans="3:7" ht="15.75" hidden="1">
      <c r="C82" s="1">
        <v>58</v>
      </c>
      <c r="D82" s="58">
        <f t="shared" si="0"/>
        <v>100</v>
      </c>
      <c r="E82" s="59">
        <f t="shared" si="2"/>
        <v>6471.2254812545534</v>
      </c>
      <c r="F82" s="60">
        <f t="shared" si="8"/>
        <v>5.3049337895541653</v>
      </c>
      <c r="G82" s="60">
        <f t="shared" si="12"/>
        <v>26.524668947770831</v>
      </c>
    </row>
    <row r="83" spans="3:7" ht="15.75" hidden="1">
      <c r="C83" s="1">
        <v>59</v>
      </c>
      <c r="D83" s="58">
        <f t="shared" si="0"/>
        <v>100</v>
      </c>
      <c r="E83" s="59">
        <f t="shared" si="2"/>
        <v>6576.6181691555985</v>
      </c>
      <c r="F83" s="60">
        <f t="shared" si="8"/>
        <v>5.3926879010454618</v>
      </c>
      <c r="G83" s="60">
        <f t="shared" si="12"/>
        <v>26.96343950522731</v>
      </c>
    </row>
    <row r="84" spans="3:7" ht="15.75" hidden="1">
      <c r="C84" s="1">
        <v>60</v>
      </c>
      <c r="D84" s="58">
        <f t="shared" si="0"/>
        <v>100</v>
      </c>
      <c r="E84" s="59">
        <f>E83+F84+D84+(SUM(G79:G84))</f>
        <v>6839.9344038090603</v>
      </c>
      <c r="F84" s="60">
        <f t="shared" si="8"/>
        <v>5.4805151409629991</v>
      </c>
      <c r="G84" s="60">
        <f t="shared" si="12"/>
        <v>27.402575704814996</v>
      </c>
    </row>
  </sheetData>
  <mergeCells count="1">
    <mergeCell ref="C2:F3"/>
  </mergeCells>
  <conditionalFormatting sqref="B15">
    <cfRule type="expression" dxfId="0" priority="1" stopIfTrue="1">
      <formula>IF($C$3&lt;&gt;"Crédito Hipotecario",1,0)</formula>
    </cfRule>
  </conditionalFormatting>
  <dataValidations count="3">
    <dataValidation type="custom" allowBlank="1" showInputMessage="1" showErrorMessage="1" sqref="E9">
      <formula1>E7*E5</formula1>
    </dataValidation>
    <dataValidation type="list" allowBlank="1" showInputMessage="1" showErrorMessage="1" sqref="E5">
      <formula1>$J$4:$J$13</formula1>
    </dataValidation>
    <dataValidation type="decimal" errorStyle="information" operator="greaterThanOrEqual" allowBlank="1" showInputMessage="1" showErrorMessage="1" errorTitle="VALOR MINIMO" error="EL APORTE MINIMO ES USD 10" sqref="E7">
      <formula1>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showGridLines="0" tabSelected="1" workbookViewId="0">
      <selection activeCell="G3" sqref="G3"/>
    </sheetView>
  </sheetViews>
  <sheetFormatPr baseColWidth="10" defaultColWidth="0" defaultRowHeight="15.75" zeroHeight="1"/>
  <cols>
    <col min="1" max="1" width="2" style="49" customWidth="1"/>
    <col min="2" max="2" width="3.7109375" style="49" customWidth="1"/>
    <col min="3" max="3" width="7.85546875" style="49" customWidth="1"/>
    <col min="4" max="4" width="22.85546875" style="49" customWidth="1"/>
    <col min="5" max="5" width="18.5703125" style="49" customWidth="1"/>
    <col min="6" max="6" width="10.85546875" style="49" customWidth="1"/>
    <col min="7" max="7" width="4.28515625" style="49" customWidth="1"/>
    <col min="8" max="8" width="3.7109375" style="49" customWidth="1"/>
    <col min="9" max="16384" width="11.42578125" style="49" hidden="1"/>
  </cols>
  <sheetData>
    <row r="1" spans="3:7" ht="16.5" thickBot="1"/>
    <row r="2" spans="3:7">
      <c r="C2" s="3"/>
      <c r="D2" s="4"/>
      <c r="E2" s="4"/>
      <c r="F2" s="5"/>
    </row>
    <row r="3" spans="3:7" ht="18.75">
      <c r="C3" s="96" t="s">
        <v>13</v>
      </c>
      <c r="D3" s="97"/>
      <c r="E3" s="97"/>
      <c r="F3" s="98"/>
    </row>
    <row r="4" spans="3:7" ht="16.5" thickBot="1">
      <c r="C4" s="79"/>
      <c r="D4" s="6"/>
      <c r="E4" s="6"/>
      <c r="F4" s="7"/>
    </row>
    <row r="5" spans="3:7" ht="16.5" thickBot="1">
      <c r="C5" s="80"/>
      <c r="D5" s="81"/>
      <c r="E5" s="81"/>
      <c r="F5" s="82"/>
    </row>
    <row r="6" spans="3:7" ht="16.5" thickBot="1">
      <c r="C6" s="80"/>
      <c r="D6" s="81" t="s">
        <v>14</v>
      </c>
      <c r="E6" s="83">
        <v>300</v>
      </c>
      <c r="F6" s="82"/>
    </row>
    <row r="7" spans="3:7" ht="16.5" thickBot="1">
      <c r="C7" s="80"/>
      <c r="D7" s="81"/>
      <c r="E7" s="84"/>
      <c r="F7" s="82"/>
    </row>
    <row r="8" spans="3:7" ht="16.5" thickBot="1">
      <c r="C8" s="80"/>
      <c r="D8" s="81" t="s">
        <v>15</v>
      </c>
      <c r="E8" s="56">
        <v>15</v>
      </c>
      <c r="F8" s="82"/>
      <c r="G8" s="85"/>
    </row>
    <row r="9" spans="3:7" ht="16.5" thickBot="1">
      <c r="C9" s="80"/>
      <c r="D9" s="81"/>
      <c r="E9" s="84"/>
      <c r="F9" s="82"/>
    </row>
    <row r="10" spans="3:7" ht="16.5" thickBot="1">
      <c r="C10" s="80"/>
      <c r="D10" s="81" t="s">
        <v>16</v>
      </c>
      <c r="E10" s="86">
        <v>1.7500000000000002E-2</v>
      </c>
      <c r="F10" s="82"/>
    </row>
    <row r="11" spans="3:7" ht="16.5" thickBot="1">
      <c r="C11" s="80"/>
      <c r="D11" s="81"/>
      <c r="E11" s="84"/>
      <c r="F11" s="82"/>
    </row>
    <row r="12" spans="3:7" ht="16.5" thickBot="1">
      <c r="C12" s="80"/>
      <c r="D12" s="81" t="s">
        <v>17</v>
      </c>
      <c r="E12" s="9">
        <f>+E14-E6</f>
        <v>6.6299173990354916</v>
      </c>
      <c r="F12" s="82"/>
    </row>
    <row r="13" spans="3:7" ht="16.5" thickBot="1">
      <c r="C13" s="80"/>
      <c r="D13" s="81"/>
      <c r="E13" s="84"/>
      <c r="F13" s="82"/>
    </row>
    <row r="14" spans="3:7" ht="16.5" thickBot="1">
      <c r="C14" s="80"/>
      <c r="D14" s="81" t="s">
        <v>8</v>
      </c>
      <c r="E14" s="9">
        <f>-FV(E10/12,E8,0,E6,0)</f>
        <v>306.62991739903549</v>
      </c>
      <c r="F14" s="82"/>
    </row>
    <row r="15" spans="3:7">
      <c r="C15" s="80"/>
      <c r="D15" s="81"/>
      <c r="E15" s="81"/>
      <c r="F15" s="82"/>
    </row>
    <row r="16" spans="3:7" ht="16.5" thickBot="1">
      <c r="C16" s="87"/>
      <c r="D16" s="88"/>
      <c r="E16" s="88"/>
      <c r="F16" s="89"/>
    </row>
    <row r="17"/>
    <row r="18" hidden="1"/>
    <row r="19" hidden="1"/>
    <row r="20" hidden="1"/>
  </sheetData>
  <mergeCells count="1">
    <mergeCell ref="C3:F3"/>
  </mergeCells>
  <dataValidations count="4">
    <dataValidation type="decimal" operator="equal" allowBlank="1" showInputMessage="1" showErrorMessage="1" sqref="E14 E12">
      <formula1>-FV(E8/12,E6,0,E4,0)</formula1>
    </dataValidation>
    <dataValidation type="decimal" operator="greaterThanOrEqual" allowBlank="1" showInputMessage="1" showErrorMessage="1" sqref="E6">
      <formula1>200</formula1>
    </dataValidation>
    <dataValidation type="decimal" operator="equal" allowBlank="1" showInputMessage="1" showErrorMessage="1" sqref="E10">
      <formula1>0.0175</formula1>
    </dataValidation>
    <dataValidation type="whole" operator="greaterThanOrEqual" allowBlank="1" showInputMessage="1" showErrorMessage="1" sqref="E8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0"/>
  <sheetViews>
    <sheetView showGridLines="0" showRowColHeaders="0" workbookViewId="0">
      <selection activeCell="E6" sqref="E6"/>
    </sheetView>
  </sheetViews>
  <sheetFormatPr baseColWidth="10" defaultColWidth="0" defaultRowHeight="0" customHeight="1" zeroHeight="1"/>
  <cols>
    <col min="1" max="1" width="3.85546875" style="10" customWidth="1"/>
    <col min="2" max="2" width="3" style="11" customWidth="1"/>
    <col min="3" max="3" width="4.140625" style="11" customWidth="1"/>
    <col min="4" max="4" width="32.85546875" style="11" customWidth="1"/>
    <col min="5" max="5" width="21.140625" style="11" customWidth="1"/>
    <col min="6" max="6" width="11.42578125" style="11" customWidth="1"/>
    <col min="7" max="7" width="3.42578125" style="11" customWidth="1"/>
    <col min="8" max="8" width="3.5703125" style="11" customWidth="1"/>
    <col min="9" max="16384" width="11.42578125" style="11" hidden="1"/>
  </cols>
  <sheetData>
    <row r="1" spans="1:8" ht="16.5" thickBot="1"/>
    <row r="2" spans="1:8" ht="15.75">
      <c r="C2" s="12"/>
      <c r="D2" s="13"/>
      <c r="E2" s="13"/>
      <c r="F2" s="14"/>
    </row>
    <row r="3" spans="1:8" ht="18.75">
      <c r="C3" s="99" t="s">
        <v>18</v>
      </c>
      <c r="D3" s="100"/>
      <c r="E3" s="100"/>
      <c r="F3" s="101"/>
    </row>
    <row r="4" spans="1:8" ht="16.5" thickBot="1">
      <c r="B4" s="15"/>
      <c r="C4" s="16"/>
      <c r="D4" s="17"/>
      <c r="E4" s="17"/>
      <c r="F4" s="18"/>
    </row>
    <row r="5" spans="1:8" ht="16.5" thickBot="1">
      <c r="A5" s="11"/>
      <c r="C5" s="70"/>
      <c r="D5" s="71"/>
      <c r="E5" s="72"/>
      <c r="F5" s="73"/>
    </row>
    <row r="6" spans="1:8" ht="16.5" customHeight="1" thickBot="1">
      <c r="A6" s="11"/>
      <c r="C6" s="70"/>
      <c r="D6" s="71" t="s">
        <v>19</v>
      </c>
      <c r="E6" s="19">
        <v>100</v>
      </c>
      <c r="F6" s="74"/>
      <c r="G6" s="102"/>
      <c r="H6" s="103"/>
    </row>
    <row r="7" spans="1:8" ht="16.5" thickBot="1">
      <c r="A7" s="11"/>
      <c r="C7" s="70"/>
      <c r="D7" s="71"/>
      <c r="E7" s="75"/>
      <c r="F7" s="73"/>
      <c r="G7" s="102"/>
      <c r="H7" s="103"/>
    </row>
    <row r="8" spans="1:8" ht="16.5" thickBot="1">
      <c r="A8" s="11"/>
      <c r="C8" s="70"/>
      <c r="D8" s="71" t="s">
        <v>5</v>
      </c>
      <c r="E8" s="19">
        <v>30</v>
      </c>
      <c r="F8" s="73"/>
    </row>
    <row r="9" spans="1:8" ht="16.5" thickBot="1">
      <c r="A9" s="11"/>
      <c r="C9" s="70"/>
      <c r="D9" s="71"/>
      <c r="E9" s="75"/>
      <c r="F9" s="73"/>
    </row>
    <row r="10" spans="1:8" ht="16.5" thickBot="1">
      <c r="A10" s="11"/>
      <c r="C10" s="70"/>
      <c r="D10" s="71" t="s">
        <v>16</v>
      </c>
      <c r="E10" s="20">
        <v>0.05</v>
      </c>
      <c r="F10" s="73"/>
    </row>
    <row r="11" spans="1:8" ht="16.5" thickBot="1">
      <c r="A11" s="11"/>
      <c r="C11" s="70"/>
      <c r="D11" s="71"/>
      <c r="E11" s="75"/>
      <c r="F11" s="73"/>
    </row>
    <row r="12" spans="1:8" ht="16.5" thickBot="1">
      <c r="A12" s="11"/>
      <c r="C12" s="70"/>
      <c r="D12" s="71" t="s">
        <v>4</v>
      </c>
      <c r="E12" s="21">
        <v>36</v>
      </c>
      <c r="F12" s="73"/>
    </row>
    <row r="13" spans="1:8" ht="16.5" thickBot="1">
      <c r="A13" s="11"/>
      <c r="C13" s="70"/>
      <c r="D13" s="71"/>
      <c r="E13" s="75"/>
      <c r="F13" s="73"/>
    </row>
    <row r="14" spans="1:8" ht="16.5" thickBot="1">
      <c r="A14" s="11"/>
      <c r="C14" s="70"/>
      <c r="D14" s="71" t="s">
        <v>6</v>
      </c>
      <c r="E14" s="22">
        <f>E60</f>
        <v>1180</v>
      </c>
      <c r="F14" s="73"/>
    </row>
    <row r="15" spans="1:8" ht="16.5" thickBot="1">
      <c r="A15" s="11"/>
      <c r="C15" s="70"/>
      <c r="D15" s="71"/>
      <c r="E15" s="72"/>
      <c r="F15" s="73"/>
    </row>
    <row r="16" spans="1:8" ht="16.5" thickBot="1">
      <c r="A16" s="11"/>
      <c r="C16" s="70"/>
      <c r="D16" s="71" t="s">
        <v>7</v>
      </c>
      <c r="E16" s="22">
        <f>G60</f>
        <v>98.666666666666686</v>
      </c>
      <c r="F16" s="73"/>
    </row>
    <row r="17" spans="1:7" ht="16.5" thickBot="1">
      <c r="A17" s="11"/>
      <c r="C17" s="70"/>
      <c r="D17" s="71"/>
      <c r="E17" s="72"/>
      <c r="F17" s="73"/>
    </row>
    <row r="18" spans="1:7" ht="16.5" thickBot="1">
      <c r="A18" s="11"/>
      <c r="C18" s="70"/>
      <c r="D18" s="71" t="s">
        <v>8</v>
      </c>
      <c r="E18" s="22">
        <f>+E16+E14</f>
        <v>1278.6666666666667</v>
      </c>
      <c r="F18" s="73"/>
    </row>
    <row r="19" spans="1:7" ht="16.5" thickBot="1">
      <c r="A19" s="11"/>
      <c r="C19" s="76"/>
      <c r="D19" s="77"/>
      <c r="E19" s="77"/>
      <c r="F19" s="78"/>
    </row>
    <row r="20" spans="1:7" ht="15.75">
      <c r="A20" s="11"/>
    </row>
    <row r="21" spans="1:7" ht="15.75">
      <c r="A21" s="11"/>
    </row>
    <row r="22" spans="1:7" ht="15.75" hidden="1">
      <c r="A22" s="11"/>
    </row>
    <row r="23" spans="1:7" ht="15.75" hidden="1">
      <c r="A23" s="11"/>
      <c r="C23" s="10" t="s">
        <v>20</v>
      </c>
      <c r="D23" s="10" t="s">
        <v>21</v>
      </c>
      <c r="E23" s="10" t="s">
        <v>22</v>
      </c>
      <c r="F23" s="10" t="s">
        <v>23</v>
      </c>
      <c r="G23" s="10" t="s">
        <v>24</v>
      </c>
    </row>
    <row r="24" spans="1:7" ht="15.75" hidden="1">
      <c r="A24" s="11"/>
      <c r="C24" s="10">
        <v>0</v>
      </c>
      <c r="D24" s="10"/>
      <c r="E24" s="10">
        <f>E6</f>
        <v>100</v>
      </c>
      <c r="F24" s="24">
        <f t="shared" ref="F24:F60" si="0">E24*$E$10/12</f>
        <v>0.41666666666666669</v>
      </c>
      <c r="G24" s="24">
        <f>F24</f>
        <v>0.41666666666666669</v>
      </c>
    </row>
    <row r="25" spans="1:7" ht="15.75" hidden="1">
      <c r="A25" s="11"/>
      <c r="C25" s="10">
        <v>1</v>
      </c>
      <c r="D25" s="10">
        <f t="shared" ref="D25:D60" si="1">$E$8</f>
        <v>30</v>
      </c>
      <c r="E25" s="10">
        <f>E24+D25</f>
        <v>130</v>
      </c>
      <c r="F25" s="24">
        <f t="shared" si="0"/>
        <v>0.54166666666666663</v>
      </c>
      <c r="G25" s="24">
        <f t="shared" ref="G25:G60" si="2">G24+F25</f>
        <v>0.95833333333333326</v>
      </c>
    </row>
    <row r="26" spans="1:7" ht="15.75" hidden="1">
      <c r="A26" s="11"/>
      <c r="C26" s="10">
        <v>2</v>
      </c>
      <c r="D26" s="10">
        <f t="shared" si="1"/>
        <v>30</v>
      </c>
      <c r="E26" s="10">
        <f t="shared" ref="E26:E60" si="3">E25+D26</f>
        <v>160</v>
      </c>
      <c r="F26" s="24">
        <f t="shared" si="0"/>
        <v>0.66666666666666663</v>
      </c>
      <c r="G26" s="24">
        <f t="shared" si="2"/>
        <v>1.625</v>
      </c>
    </row>
    <row r="27" spans="1:7" ht="15.75" hidden="1">
      <c r="A27" s="11"/>
      <c r="C27" s="10">
        <v>3</v>
      </c>
      <c r="D27" s="10">
        <f t="shared" si="1"/>
        <v>30</v>
      </c>
      <c r="E27" s="10">
        <f t="shared" si="3"/>
        <v>190</v>
      </c>
      <c r="F27" s="24">
        <f t="shared" si="0"/>
        <v>0.79166666666666663</v>
      </c>
      <c r="G27" s="24">
        <f t="shared" si="2"/>
        <v>2.4166666666666665</v>
      </c>
    </row>
    <row r="28" spans="1:7" ht="15.75" hidden="1">
      <c r="A28" s="11"/>
      <c r="C28" s="10">
        <v>4</v>
      </c>
      <c r="D28" s="10">
        <f t="shared" si="1"/>
        <v>30</v>
      </c>
      <c r="E28" s="10">
        <f t="shared" si="3"/>
        <v>220</v>
      </c>
      <c r="F28" s="24">
        <f t="shared" si="0"/>
        <v>0.91666666666666663</v>
      </c>
      <c r="G28" s="24">
        <f t="shared" si="2"/>
        <v>3.333333333333333</v>
      </c>
    </row>
    <row r="29" spans="1:7" ht="15.75" hidden="1">
      <c r="A29" s="11"/>
      <c r="C29" s="10">
        <v>5</v>
      </c>
      <c r="D29" s="10">
        <f t="shared" si="1"/>
        <v>30</v>
      </c>
      <c r="E29" s="10">
        <f t="shared" si="3"/>
        <v>250</v>
      </c>
      <c r="F29" s="24">
        <f t="shared" si="0"/>
        <v>1.0416666666666667</v>
      </c>
      <c r="G29" s="24">
        <f t="shared" si="2"/>
        <v>4.375</v>
      </c>
    </row>
    <row r="30" spans="1:7" ht="15.75" hidden="1">
      <c r="A30" s="11"/>
      <c r="C30" s="10">
        <v>6</v>
      </c>
      <c r="D30" s="10">
        <f t="shared" si="1"/>
        <v>30</v>
      </c>
      <c r="E30" s="10">
        <f t="shared" si="3"/>
        <v>280</v>
      </c>
      <c r="F30" s="24">
        <f t="shared" si="0"/>
        <v>1.1666666666666667</v>
      </c>
      <c r="G30" s="24">
        <f t="shared" si="2"/>
        <v>5.541666666666667</v>
      </c>
    </row>
    <row r="31" spans="1:7" ht="15.75" hidden="1">
      <c r="A31" s="11"/>
      <c r="C31" s="10">
        <v>7</v>
      </c>
      <c r="D31" s="10">
        <f t="shared" si="1"/>
        <v>30</v>
      </c>
      <c r="E31" s="10">
        <f t="shared" si="3"/>
        <v>310</v>
      </c>
      <c r="F31" s="24">
        <f t="shared" si="0"/>
        <v>1.2916666666666667</v>
      </c>
      <c r="G31" s="24">
        <f t="shared" si="2"/>
        <v>6.8333333333333339</v>
      </c>
    </row>
    <row r="32" spans="1:7" ht="15.75" hidden="1">
      <c r="A32" s="11"/>
      <c r="C32" s="10">
        <v>8</v>
      </c>
      <c r="D32" s="10">
        <f t="shared" si="1"/>
        <v>30</v>
      </c>
      <c r="E32" s="10">
        <f t="shared" si="3"/>
        <v>340</v>
      </c>
      <c r="F32" s="24">
        <f t="shared" si="0"/>
        <v>1.4166666666666667</v>
      </c>
      <c r="G32" s="24">
        <f t="shared" si="2"/>
        <v>8.25</v>
      </c>
    </row>
    <row r="33" spans="1:7" ht="15.75" hidden="1">
      <c r="A33" s="11"/>
      <c r="C33" s="10">
        <v>9</v>
      </c>
      <c r="D33" s="10">
        <f t="shared" si="1"/>
        <v>30</v>
      </c>
      <c r="E33" s="10">
        <f t="shared" si="3"/>
        <v>370</v>
      </c>
      <c r="F33" s="24">
        <f t="shared" si="0"/>
        <v>1.5416666666666667</v>
      </c>
      <c r="G33" s="24">
        <f t="shared" si="2"/>
        <v>9.7916666666666661</v>
      </c>
    </row>
    <row r="34" spans="1:7" ht="15.75" hidden="1">
      <c r="A34" s="11"/>
      <c r="C34" s="10">
        <v>10</v>
      </c>
      <c r="D34" s="10">
        <f t="shared" si="1"/>
        <v>30</v>
      </c>
      <c r="E34" s="10">
        <f t="shared" si="3"/>
        <v>400</v>
      </c>
      <c r="F34" s="24">
        <f t="shared" si="0"/>
        <v>1.6666666666666667</v>
      </c>
      <c r="G34" s="24">
        <f t="shared" si="2"/>
        <v>11.458333333333332</v>
      </c>
    </row>
    <row r="35" spans="1:7" ht="15.75" hidden="1">
      <c r="A35" s="11"/>
      <c r="C35" s="10">
        <v>11</v>
      </c>
      <c r="D35" s="10">
        <f t="shared" si="1"/>
        <v>30</v>
      </c>
      <c r="E35" s="10">
        <f t="shared" si="3"/>
        <v>430</v>
      </c>
      <c r="F35" s="24">
        <f t="shared" si="0"/>
        <v>1.7916666666666667</v>
      </c>
      <c r="G35" s="24">
        <f t="shared" si="2"/>
        <v>13.249999999999998</v>
      </c>
    </row>
    <row r="36" spans="1:7" ht="15.75" hidden="1">
      <c r="A36" s="11"/>
      <c r="C36" s="10">
        <v>12</v>
      </c>
      <c r="D36" s="10">
        <f t="shared" si="1"/>
        <v>30</v>
      </c>
      <c r="E36" s="10">
        <f t="shared" si="3"/>
        <v>460</v>
      </c>
      <c r="F36" s="24">
        <f t="shared" si="0"/>
        <v>1.9166666666666667</v>
      </c>
      <c r="G36" s="24">
        <f t="shared" si="2"/>
        <v>15.166666666666664</v>
      </c>
    </row>
    <row r="37" spans="1:7" ht="15.75" hidden="1">
      <c r="A37" s="11"/>
      <c r="C37" s="10">
        <v>13</v>
      </c>
      <c r="D37" s="10">
        <f t="shared" si="1"/>
        <v>30</v>
      </c>
      <c r="E37" s="10">
        <f t="shared" si="3"/>
        <v>490</v>
      </c>
      <c r="F37" s="24">
        <f t="shared" si="0"/>
        <v>2.0416666666666665</v>
      </c>
      <c r="G37" s="24">
        <f t="shared" si="2"/>
        <v>17.208333333333332</v>
      </c>
    </row>
    <row r="38" spans="1:7" ht="15.75" hidden="1">
      <c r="A38" s="11"/>
      <c r="C38" s="10">
        <v>14</v>
      </c>
      <c r="D38" s="10">
        <f t="shared" si="1"/>
        <v>30</v>
      </c>
      <c r="E38" s="10">
        <f t="shared" si="3"/>
        <v>520</v>
      </c>
      <c r="F38" s="24">
        <f t="shared" si="0"/>
        <v>2.1666666666666665</v>
      </c>
      <c r="G38" s="24">
        <f t="shared" si="2"/>
        <v>19.375</v>
      </c>
    </row>
    <row r="39" spans="1:7" ht="15.75" hidden="1">
      <c r="A39" s="11"/>
      <c r="C39" s="10">
        <v>15</v>
      </c>
      <c r="D39" s="10">
        <f t="shared" si="1"/>
        <v>30</v>
      </c>
      <c r="E39" s="10">
        <f t="shared" si="3"/>
        <v>550</v>
      </c>
      <c r="F39" s="24">
        <f t="shared" si="0"/>
        <v>2.2916666666666665</v>
      </c>
      <c r="G39" s="24">
        <f t="shared" si="2"/>
        <v>21.666666666666668</v>
      </c>
    </row>
    <row r="40" spans="1:7" ht="15.75" hidden="1">
      <c r="A40" s="11"/>
      <c r="C40" s="10">
        <v>16</v>
      </c>
      <c r="D40" s="10">
        <f t="shared" si="1"/>
        <v>30</v>
      </c>
      <c r="E40" s="10">
        <f t="shared" si="3"/>
        <v>580</v>
      </c>
      <c r="F40" s="24">
        <f t="shared" si="0"/>
        <v>2.4166666666666665</v>
      </c>
      <c r="G40" s="24">
        <f t="shared" si="2"/>
        <v>24.083333333333336</v>
      </c>
    </row>
    <row r="41" spans="1:7" ht="15.75" hidden="1">
      <c r="A41" s="11"/>
      <c r="C41" s="10">
        <v>17</v>
      </c>
      <c r="D41" s="10">
        <f t="shared" si="1"/>
        <v>30</v>
      </c>
      <c r="E41" s="10">
        <f t="shared" si="3"/>
        <v>610</v>
      </c>
      <c r="F41" s="24">
        <f t="shared" si="0"/>
        <v>2.5416666666666665</v>
      </c>
      <c r="G41" s="24">
        <f t="shared" si="2"/>
        <v>26.625000000000004</v>
      </c>
    </row>
    <row r="42" spans="1:7" ht="15.75" hidden="1">
      <c r="A42" s="11"/>
      <c r="C42" s="10">
        <v>18</v>
      </c>
      <c r="D42" s="10">
        <f t="shared" si="1"/>
        <v>30</v>
      </c>
      <c r="E42" s="10">
        <f t="shared" si="3"/>
        <v>640</v>
      </c>
      <c r="F42" s="24">
        <f t="shared" si="0"/>
        <v>2.6666666666666665</v>
      </c>
      <c r="G42" s="24">
        <f t="shared" si="2"/>
        <v>29.291666666666671</v>
      </c>
    </row>
    <row r="43" spans="1:7" ht="15.75" hidden="1">
      <c r="A43" s="11"/>
      <c r="C43" s="10">
        <v>19</v>
      </c>
      <c r="D43" s="10">
        <f t="shared" si="1"/>
        <v>30</v>
      </c>
      <c r="E43" s="10">
        <f t="shared" si="3"/>
        <v>670</v>
      </c>
      <c r="F43" s="24">
        <f t="shared" si="0"/>
        <v>2.7916666666666665</v>
      </c>
      <c r="G43" s="24">
        <f t="shared" si="2"/>
        <v>32.083333333333336</v>
      </c>
    </row>
    <row r="44" spans="1:7" ht="15.75" hidden="1">
      <c r="C44" s="10">
        <v>20</v>
      </c>
      <c r="D44" s="10">
        <f t="shared" si="1"/>
        <v>30</v>
      </c>
      <c r="E44" s="10">
        <f t="shared" si="3"/>
        <v>700</v>
      </c>
      <c r="F44" s="24">
        <f t="shared" si="0"/>
        <v>2.9166666666666665</v>
      </c>
      <c r="G44" s="24">
        <f t="shared" si="2"/>
        <v>35</v>
      </c>
    </row>
    <row r="45" spans="1:7" ht="15.75" hidden="1">
      <c r="C45" s="10">
        <v>21</v>
      </c>
      <c r="D45" s="10">
        <f t="shared" si="1"/>
        <v>30</v>
      </c>
      <c r="E45" s="10">
        <f t="shared" si="3"/>
        <v>730</v>
      </c>
      <c r="F45" s="24">
        <f t="shared" si="0"/>
        <v>3.0416666666666665</v>
      </c>
      <c r="G45" s="24">
        <f t="shared" si="2"/>
        <v>38.041666666666664</v>
      </c>
    </row>
    <row r="46" spans="1:7" ht="15.75" hidden="1">
      <c r="C46" s="10">
        <v>22</v>
      </c>
      <c r="D46" s="10">
        <f t="shared" si="1"/>
        <v>30</v>
      </c>
      <c r="E46" s="10">
        <f t="shared" si="3"/>
        <v>760</v>
      </c>
      <c r="F46" s="24">
        <f t="shared" si="0"/>
        <v>3.1666666666666665</v>
      </c>
      <c r="G46" s="24">
        <f t="shared" si="2"/>
        <v>41.208333333333329</v>
      </c>
    </row>
    <row r="47" spans="1:7" ht="15.75" hidden="1">
      <c r="C47" s="10">
        <v>23</v>
      </c>
      <c r="D47" s="10">
        <f t="shared" si="1"/>
        <v>30</v>
      </c>
      <c r="E47" s="10">
        <f t="shared" si="3"/>
        <v>790</v>
      </c>
      <c r="F47" s="24">
        <f t="shared" si="0"/>
        <v>3.2916666666666665</v>
      </c>
      <c r="G47" s="24">
        <f t="shared" si="2"/>
        <v>44.499999999999993</v>
      </c>
    </row>
    <row r="48" spans="1:7" ht="15.75" hidden="1">
      <c r="C48" s="10">
        <v>24</v>
      </c>
      <c r="D48" s="10">
        <f t="shared" si="1"/>
        <v>30</v>
      </c>
      <c r="E48" s="10">
        <f t="shared" si="3"/>
        <v>820</v>
      </c>
      <c r="F48" s="24">
        <f t="shared" si="0"/>
        <v>3.4166666666666665</v>
      </c>
      <c r="G48" s="24">
        <f t="shared" si="2"/>
        <v>47.916666666666657</v>
      </c>
    </row>
    <row r="49" spans="3:7" ht="15.75" hidden="1">
      <c r="C49" s="10">
        <v>25</v>
      </c>
      <c r="D49" s="10">
        <f t="shared" si="1"/>
        <v>30</v>
      </c>
      <c r="E49" s="10">
        <f t="shared" si="3"/>
        <v>850</v>
      </c>
      <c r="F49" s="24">
        <f t="shared" si="0"/>
        <v>3.5416666666666665</v>
      </c>
      <c r="G49" s="24">
        <f t="shared" si="2"/>
        <v>51.458333333333321</v>
      </c>
    </row>
    <row r="50" spans="3:7" ht="15.75" hidden="1">
      <c r="C50" s="10">
        <v>26</v>
      </c>
      <c r="D50" s="10">
        <f t="shared" si="1"/>
        <v>30</v>
      </c>
      <c r="E50" s="10">
        <f t="shared" si="3"/>
        <v>880</v>
      </c>
      <c r="F50" s="24">
        <f t="shared" si="0"/>
        <v>3.6666666666666665</v>
      </c>
      <c r="G50" s="24">
        <f t="shared" si="2"/>
        <v>55.124999999999986</v>
      </c>
    </row>
    <row r="51" spans="3:7" ht="15.75" hidden="1">
      <c r="C51" s="10">
        <v>27</v>
      </c>
      <c r="D51" s="10">
        <f t="shared" si="1"/>
        <v>30</v>
      </c>
      <c r="E51" s="10">
        <f t="shared" si="3"/>
        <v>910</v>
      </c>
      <c r="F51" s="24">
        <f t="shared" si="0"/>
        <v>3.7916666666666665</v>
      </c>
      <c r="G51" s="24">
        <f t="shared" si="2"/>
        <v>58.91666666666665</v>
      </c>
    </row>
    <row r="52" spans="3:7" ht="15.75" hidden="1">
      <c r="C52" s="10">
        <v>28</v>
      </c>
      <c r="D52" s="10">
        <f t="shared" si="1"/>
        <v>30</v>
      </c>
      <c r="E52" s="10">
        <f t="shared" si="3"/>
        <v>940</v>
      </c>
      <c r="F52" s="24">
        <f t="shared" si="0"/>
        <v>3.9166666666666665</v>
      </c>
      <c r="G52" s="24">
        <f t="shared" si="2"/>
        <v>62.833333333333314</v>
      </c>
    </row>
    <row r="53" spans="3:7" ht="15.75" hidden="1">
      <c r="C53" s="10">
        <v>29</v>
      </c>
      <c r="D53" s="10">
        <f t="shared" si="1"/>
        <v>30</v>
      </c>
      <c r="E53" s="10">
        <f t="shared" si="3"/>
        <v>970</v>
      </c>
      <c r="F53" s="24">
        <f t="shared" si="0"/>
        <v>4.041666666666667</v>
      </c>
      <c r="G53" s="24">
        <f t="shared" si="2"/>
        <v>66.874999999999986</v>
      </c>
    </row>
    <row r="54" spans="3:7" ht="15.75" hidden="1">
      <c r="C54" s="10">
        <v>30</v>
      </c>
      <c r="D54" s="10">
        <f t="shared" si="1"/>
        <v>30</v>
      </c>
      <c r="E54" s="10">
        <f t="shared" si="3"/>
        <v>1000</v>
      </c>
      <c r="F54" s="24">
        <f t="shared" si="0"/>
        <v>4.166666666666667</v>
      </c>
      <c r="G54" s="24">
        <f t="shared" si="2"/>
        <v>71.041666666666657</v>
      </c>
    </row>
    <row r="55" spans="3:7" ht="15.75" hidden="1">
      <c r="C55" s="10">
        <v>31</v>
      </c>
      <c r="D55" s="10">
        <f t="shared" si="1"/>
        <v>30</v>
      </c>
      <c r="E55" s="10">
        <f t="shared" si="3"/>
        <v>1030</v>
      </c>
      <c r="F55" s="24">
        <f t="shared" si="0"/>
        <v>4.291666666666667</v>
      </c>
      <c r="G55" s="24">
        <f t="shared" si="2"/>
        <v>75.333333333333329</v>
      </c>
    </row>
    <row r="56" spans="3:7" ht="15.75" hidden="1">
      <c r="C56" s="10">
        <v>32</v>
      </c>
      <c r="D56" s="10">
        <f t="shared" si="1"/>
        <v>30</v>
      </c>
      <c r="E56" s="10">
        <f t="shared" si="3"/>
        <v>1060</v>
      </c>
      <c r="F56" s="24">
        <f t="shared" si="0"/>
        <v>4.416666666666667</v>
      </c>
      <c r="G56" s="24">
        <f t="shared" si="2"/>
        <v>79.75</v>
      </c>
    </row>
    <row r="57" spans="3:7" ht="15.75" hidden="1">
      <c r="C57" s="10">
        <v>33</v>
      </c>
      <c r="D57" s="10">
        <f t="shared" si="1"/>
        <v>30</v>
      </c>
      <c r="E57" s="10">
        <f t="shared" si="3"/>
        <v>1090</v>
      </c>
      <c r="F57" s="24">
        <f t="shared" si="0"/>
        <v>4.541666666666667</v>
      </c>
      <c r="G57" s="24">
        <f t="shared" si="2"/>
        <v>84.291666666666671</v>
      </c>
    </row>
    <row r="58" spans="3:7" ht="15.75" hidden="1">
      <c r="C58" s="10">
        <v>34</v>
      </c>
      <c r="D58" s="10">
        <f t="shared" si="1"/>
        <v>30</v>
      </c>
      <c r="E58" s="10">
        <f t="shared" si="3"/>
        <v>1120</v>
      </c>
      <c r="F58" s="24">
        <f t="shared" si="0"/>
        <v>4.666666666666667</v>
      </c>
      <c r="G58" s="24">
        <f t="shared" si="2"/>
        <v>88.958333333333343</v>
      </c>
    </row>
    <row r="59" spans="3:7" ht="15.75" hidden="1">
      <c r="C59" s="10">
        <v>35</v>
      </c>
      <c r="D59" s="10">
        <f t="shared" si="1"/>
        <v>30</v>
      </c>
      <c r="E59" s="10">
        <f t="shared" si="3"/>
        <v>1150</v>
      </c>
      <c r="F59" s="24">
        <f t="shared" si="0"/>
        <v>4.791666666666667</v>
      </c>
      <c r="G59" s="24">
        <f t="shared" si="2"/>
        <v>93.750000000000014</v>
      </c>
    </row>
    <row r="60" spans="3:7" ht="15.75" hidden="1">
      <c r="C60" s="10">
        <v>36</v>
      </c>
      <c r="D60" s="10">
        <f t="shared" si="1"/>
        <v>30</v>
      </c>
      <c r="E60" s="10">
        <f t="shared" si="3"/>
        <v>1180</v>
      </c>
      <c r="F60" s="24">
        <f t="shared" si="0"/>
        <v>4.916666666666667</v>
      </c>
      <c r="G60" s="24">
        <f t="shared" si="2"/>
        <v>98.666666666666686</v>
      </c>
    </row>
  </sheetData>
  <mergeCells count="2">
    <mergeCell ref="C3:F3"/>
    <mergeCell ref="G6:H7"/>
  </mergeCells>
  <dataValidations count="5">
    <dataValidation operator="equal" allowBlank="1" showInputMessage="1" showErrorMessage="1" sqref="E16 E18"/>
    <dataValidation type="whole" operator="equal" allowBlank="1" showInputMessage="1" showErrorMessage="1" sqref="E12">
      <formula1>36</formula1>
    </dataValidation>
    <dataValidation type="decimal" operator="equal" allowBlank="1" showInputMessage="1" showErrorMessage="1" sqref="E10">
      <formula1>0.05</formula1>
    </dataValidation>
    <dataValidation type="decimal" operator="greaterThanOrEqual" allowBlank="1" showInputMessage="1" showErrorMessage="1" error="Monto mínimo de aporte $20" sqref="E8">
      <formula1>20</formula1>
    </dataValidation>
    <dataValidation type="decimal" operator="greaterThanOrEqual" allowBlank="1" showInputMessage="1" showErrorMessage="1" errorTitle="Simulador Ahorro Meta" error="Error en ingreso de depósito inicial" sqref="E6">
      <formula1>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8"/>
  <sheetViews>
    <sheetView showGridLines="0" showRowColHeaders="0" topLeftCell="A2" workbookViewId="0">
      <selection activeCell="C4" sqref="C4:F4"/>
    </sheetView>
  </sheetViews>
  <sheetFormatPr baseColWidth="10" defaultColWidth="0" defaultRowHeight="15.75" zeroHeight="1"/>
  <cols>
    <col min="1" max="1" width="2.28515625" style="23" customWidth="1"/>
    <col min="2" max="2" width="0.85546875" style="15" customWidth="1"/>
    <col min="3" max="3" width="4" style="15" customWidth="1"/>
    <col min="4" max="4" width="35.28515625" style="15" customWidth="1"/>
    <col min="5" max="5" width="21.140625" style="15" customWidth="1"/>
    <col min="6" max="6" width="3.7109375" style="15" customWidth="1"/>
    <col min="7" max="7" width="4.140625" style="15" customWidth="1"/>
    <col min="8" max="16384" width="11.42578125" style="15" hidden="1"/>
  </cols>
  <sheetData>
    <row r="1" spans="1:15" hidden="1"/>
    <row r="2" spans="1:15" ht="16.5" thickBot="1">
      <c r="H2" s="15" t="s">
        <v>25</v>
      </c>
      <c r="I2" s="15">
        <v>366</v>
      </c>
      <c r="K2" s="15" t="s">
        <v>26</v>
      </c>
      <c r="L2" s="15">
        <v>3</v>
      </c>
      <c r="N2" s="15" t="s">
        <v>27</v>
      </c>
      <c r="O2" s="15">
        <v>1</v>
      </c>
    </row>
    <row r="3" spans="1:15">
      <c r="C3" s="29"/>
      <c r="D3" s="30"/>
      <c r="E3" s="30"/>
      <c r="F3" s="31"/>
      <c r="H3" s="15" t="s">
        <v>28</v>
      </c>
      <c r="I3" s="15">
        <v>0</v>
      </c>
      <c r="K3" s="15" t="s">
        <v>29</v>
      </c>
      <c r="L3" s="15">
        <v>8</v>
      </c>
      <c r="N3" s="15" t="s">
        <v>30</v>
      </c>
      <c r="O3" s="15">
        <v>2</v>
      </c>
    </row>
    <row r="4" spans="1:15" ht="18.75">
      <c r="C4" s="99" t="s">
        <v>31</v>
      </c>
      <c r="D4" s="100"/>
      <c r="E4" s="100"/>
      <c r="F4" s="101"/>
      <c r="N4" s="15" t="s">
        <v>32</v>
      </c>
      <c r="O4" s="15">
        <v>3</v>
      </c>
    </row>
    <row r="5" spans="1:15" ht="16.5" thickBot="1">
      <c r="C5" s="16"/>
      <c r="D5" s="17"/>
      <c r="E5" s="17"/>
      <c r="F5" s="18"/>
      <c r="N5" s="15" t="s">
        <v>33</v>
      </c>
      <c r="O5" s="15">
        <v>4</v>
      </c>
    </row>
    <row r="6" spans="1:15" ht="16.5" thickBot="1">
      <c r="A6" s="15"/>
      <c r="C6" s="32"/>
      <c r="D6" s="33"/>
      <c r="E6" s="34"/>
      <c r="F6" s="35"/>
      <c r="N6" s="15" t="s">
        <v>34</v>
      </c>
      <c r="O6" s="15">
        <v>5</v>
      </c>
    </row>
    <row r="7" spans="1:15" ht="16.5" thickBot="1">
      <c r="A7" s="15"/>
      <c r="C7" s="32"/>
      <c r="D7" s="33" t="s">
        <v>35</v>
      </c>
      <c r="E7" s="19" t="s">
        <v>29</v>
      </c>
      <c r="F7" s="36"/>
      <c r="G7" s="37"/>
      <c r="N7" s="15" t="s">
        <v>36</v>
      </c>
      <c r="O7" s="15">
        <v>6</v>
      </c>
    </row>
    <row r="8" spans="1:15" ht="16.5" thickBot="1">
      <c r="A8" s="15"/>
      <c r="C8" s="32"/>
      <c r="D8" s="33"/>
      <c r="E8" s="38"/>
      <c r="F8" s="35"/>
      <c r="N8" s="15" t="s">
        <v>37</v>
      </c>
      <c r="O8" s="15">
        <v>7</v>
      </c>
    </row>
    <row r="9" spans="1:15" ht="16.5" thickBot="1">
      <c r="A9" s="15"/>
      <c r="C9" s="32"/>
      <c r="D9" s="33" t="s">
        <v>5</v>
      </c>
      <c r="E9" s="19">
        <v>70</v>
      </c>
      <c r="F9" s="35"/>
      <c r="N9" s="15" t="s">
        <v>38</v>
      </c>
      <c r="O9" s="15">
        <v>8</v>
      </c>
    </row>
    <row r="10" spans="1:15" ht="16.5" thickBot="1">
      <c r="A10" s="15"/>
      <c r="C10" s="32"/>
      <c r="D10" s="33"/>
      <c r="E10" s="38"/>
      <c r="F10" s="35"/>
      <c r="N10" s="15" t="s">
        <v>39</v>
      </c>
      <c r="O10" s="15">
        <v>9</v>
      </c>
    </row>
    <row r="11" spans="1:15" ht="16.5" thickBot="1">
      <c r="A11" s="15"/>
      <c r="C11" s="32"/>
      <c r="D11" s="33" t="s">
        <v>40</v>
      </c>
      <c r="E11" s="45" t="s">
        <v>39</v>
      </c>
      <c r="F11" s="35"/>
      <c r="N11" s="15" t="s">
        <v>41</v>
      </c>
      <c r="O11" s="15">
        <v>10</v>
      </c>
    </row>
    <row r="12" spans="1:15" ht="16.5" thickBot="1">
      <c r="A12" s="15"/>
      <c r="C12" s="32"/>
      <c r="D12" s="33"/>
      <c r="E12" s="38"/>
      <c r="F12" s="35"/>
      <c r="N12" s="15" t="s">
        <v>42</v>
      </c>
      <c r="O12" s="15">
        <v>11</v>
      </c>
    </row>
    <row r="13" spans="1:15" ht="16.5" thickBot="1">
      <c r="A13" s="15"/>
      <c r="C13" s="32"/>
      <c r="D13" s="33" t="s">
        <v>51</v>
      </c>
      <c r="E13" s="46" t="s">
        <v>25</v>
      </c>
      <c r="F13" s="35"/>
      <c r="N13" s="15" t="s">
        <v>43</v>
      </c>
      <c r="O13" s="15">
        <v>12</v>
      </c>
    </row>
    <row r="14" spans="1:15" ht="16.5" thickBot="1">
      <c r="A14" s="15"/>
      <c r="C14" s="32"/>
      <c r="D14" s="33"/>
      <c r="E14" s="38"/>
      <c r="F14" s="35"/>
    </row>
    <row r="15" spans="1:15" ht="16.5" thickBot="1">
      <c r="A15" s="15"/>
      <c r="C15" s="32"/>
      <c r="D15" s="33" t="s">
        <v>16</v>
      </c>
      <c r="E15" s="47">
        <v>5.5E-2</v>
      </c>
      <c r="F15" s="35"/>
    </row>
    <row r="16" spans="1:15" ht="16.5" hidden="1" thickBot="1">
      <c r="A16" s="15"/>
      <c r="C16" s="32"/>
      <c r="D16" s="33"/>
      <c r="E16" s="38"/>
      <c r="F16" s="35"/>
    </row>
    <row r="17" spans="1:10" ht="16.5" hidden="1" thickBot="1">
      <c r="A17" s="15"/>
      <c r="C17" s="32"/>
      <c r="D17" s="33" t="s">
        <v>4</v>
      </c>
      <c r="E17" s="28">
        <f>12-VLOOKUP(E11,N2:O13,2,FALSE)</f>
        <v>3</v>
      </c>
      <c r="F17" s="35"/>
    </row>
    <row r="18" spans="1:10" ht="16.5" thickBot="1">
      <c r="A18" s="15"/>
      <c r="C18" s="32"/>
      <c r="D18" s="33"/>
      <c r="E18" s="38"/>
      <c r="F18" s="35"/>
    </row>
    <row r="19" spans="1:10" ht="16.5" thickBot="1">
      <c r="A19" s="15"/>
      <c r="C19" s="32"/>
      <c r="D19" s="33" t="s">
        <v>6</v>
      </c>
      <c r="E19" s="48">
        <f>+H45</f>
        <v>210</v>
      </c>
      <c r="F19" s="35"/>
    </row>
    <row r="20" spans="1:10" ht="16.5" thickBot="1">
      <c r="A20" s="15"/>
      <c r="C20" s="32"/>
      <c r="D20" s="33"/>
      <c r="E20" s="34"/>
      <c r="F20" s="35"/>
    </row>
    <row r="21" spans="1:10" ht="16.5" thickBot="1">
      <c r="A21" s="15"/>
      <c r="C21" s="32"/>
      <c r="D21" s="33" t="s">
        <v>7</v>
      </c>
      <c r="E21" s="48">
        <f>+J45</f>
        <v>1.8199999999999998</v>
      </c>
      <c r="F21" s="35"/>
    </row>
    <row r="22" spans="1:10" ht="16.5" thickBot="1">
      <c r="A22" s="15"/>
      <c r="C22" s="32"/>
      <c r="D22" s="33"/>
      <c r="E22" s="34"/>
      <c r="F22" s="35"/>
    </row>
    <row r="23" spans="1:10" ht="16.5" thickBot="1">
      <c r="A23" s="15"/>
      <c r="C23" s="32"/>
      <c r="D23" s="33" t="s">
        <v>52</v>
      </c>
      <c r="E23" s="48">
        <f>+E21+E19</f>
        <v>211.82</v>
      </c>
      <c r="F23" s="35"/>
    </row>
    <row r="24" spans="1:10" ht="16.5" thickBot="1">
      <c r="A24" s="15"/>
      <c r="C24" s="39"/>
      <c r="D24" s="40"/>
      <c r="E24" s="40"/>
      <c r="F24" s="41"/>
    </row>
    <row r="25" spans="1:10">
      <c r="A25" s="15"/>
    </row>
    <row r="26" spans="1:10">
      <c r="A26" s="15"/>
    </row>
    <row r="27" spans="1:10" hidden="1">
      <c r="A27" s="37"/>
      <c r="B27" s="37" t="s">
        <v>50</v>
      </c>
    </row>
    <row r="28" spans="1:10" hidden="1">
      <c r="A28" s="15"/>
    </row>
    <row r="29" spans="1:10" hidden="1">
      <c r="A29" s="15"/>
    </row>
    <row r="30" spans="1:10" hidden="1">
      <c r="A30" s="15"/>
    </row>
    <row r="31" spans="1:10" hidden="1">
      <c r="A31" s="15"/>
    </row>
    <row r="32" spans="1:10" s="23" customFormat="1" ht="283.5" hidden="1">
      <c r="B32" s="25" t="s">
        <v>44</v>
      </c>
      <c r="C32" s="26" t="s">
        <v>20</v>
      </c>
      <c r="D32" s="26" t="s">
        <v>21</v>
      </c>
      <c r="E32" s="26" t="s">
        <v>22</v>
      </c>
      <c r="F32" s="25" t="s">
        <v>45</v>
      </c>
      <c r="G32" s="25" t="s">
        <v>46</v>
      </c>
      <c r="H32" s="25" t="s">
        <v>47</v>
      </c>
      <c r="I32" s="25" t="s">
        <v>48</v>
      </c>
      <c r="J32" s="25" t="s">
        <v>49</v>
      </c>
    </row>
    <row r="33" spans="1:12" hidden="1">
      <c r="A33" s="15"/>
      <c r="B33" s="15">
        <f>VLOOKUP(E11,N2:O13,2,FALSE)-1</f>
        <v>8</v>
      </c>
      <c r="C33" s="26">
        <v>1</v>
      </c>
      <c r="D33" s="26">
        <f t="shared" ref="D33:D44" si="0">IF(C33&lt;=$B$33,0,$E$9)</f>
        <v>0</v>
      </c>
      <c r="E33" s="26">
        <f>D33</f>
        <v>0</v>
      </c>
      <c r="F33" s="26"/>
      <c r="G33" s="26"/>
      <c r="H33" s="26">
        <f>D33</f>
        <v>0</v>
      </c>
      <c r="I33" s="27">
        <f>ROUND(H33*$E$15/360,2)*31</f>
        <v>0</v>
      </c>
      <c r="J33" s="27">
        <f>I33</f>
        <v>0</v>
      </c>
    </row>
    <row r="34" spans="1:12" hidden="1">
      <c r="A34" s="15"/>
      <c r="C34" s="26">
        <v>2</v>
      </c>
      <c r="D34" s="26">
        <f t="shared" si="0"/>
        <v>0</v>
      </c>
      <c r="E34" s="26">
        <f t="shared" ref="E34:E44" si="1">E33+D34</f>
        <v>0</v>
      </c>
      <c r="F34" s="26"/>
      <c r="G34" s="26"/>
      <c r="H34" s="26">
        <f>+H33+D34</f>
        <v>0</v>
      </c>
      <c r="I34" s="27">
        <f>ROUND(H34*$E$15/360,2)*28</f>
        <v>0</v>
      </c>
      <c r="J34" s="27">
        <f t="shared" ref="J34:J44" si="2">J33+I34</f>
        <v>0</v>
      </c>
    </row>
    <row r="35" spans="1:12" hidden="1">
      <c r="A35" s="15"/>
      <c r="C35" s="26">
        <v>3</v>
      </c>
      <c r="D35" s="26">
        <f t="shared" si="0"/>
        <v>0</v>
      </c>
      <c r="E35" s="26">
        <f t="shared" si="1"/>
        <v>0</v>
      </c>
      <c r="F35" s="26">
        <f>IF(E7="Costa",IF(E13="no",$I$2,0),0)</f>
        <v>0</v>
      </c>
      <c r="G35" s="26">
        <f>IF(F35&gt;0,IF(E35&lt;F35,E35,F35),0)</f>
        <v>0</v>
      </c>
      <c r="H35" s="26">
        <f>+H34+D35-G35</f>
        <v>0</v>
      </c>
      <c r="I35" s="27">
        <f>ROUND(H35*$E$15/360,2)*31</f>
        <v>0</v>
      </c>
      <c r="J35" s="27">
        <f t="shared" si="2"/>
        <v>0</v>
      </c>
    </row>
    <row r="36" spans="1:12" hidden="1">
      <c r="A36" s="15"/>
      <c r="C36" s="26">
        <v>4</v>
      </c>
      <c r="D36" s="26">
        <f t="shared" si="0"/>
        <v>0</v>
      </c>
      <c r="E36" s="26">
        <f t="shared" si="1"/>
        <v>0</v>
      </c>
      <c r="F36" s="26"/>
      <c r="G36" s="26"/>
      <c r="H36" s="26">
        <f>+H35+D36</f>
        <v>0</v>
      </c>
      <c r="I36" s="27">
        <f>ROUND(H36*$E$15/360,2)*30</f>
        <v>0</v>
      </c>
      <c r="J36" s="27">
        <f t="shared" si="2"/>
        <v>0</v>
      </c>
    </row>
    <row r="37" spans="1:12" hidden="1">
      <c r="A37" s="15"/>
      <c r="C37" s="26">
        <v>5</v>
      </c>
      <c r="D37" s="26">
        <f t="shared" si="0"/>
        <v>0</v>
      </c>
      <c r="E37" s="26">
        <f t="shared" si="1"/>
        <v>0</v>
      </c>
      <c r="F37" s="26"/>
      <c r="G37" s="26"/>
      <c r="H37" s="26">
        <f>+H36+D37</f>
        <v>0</v>
      </c>
      <c r="I37" s="27">
        <f>ROUND(H37*$E$15/360,2)*31</f>
        <v>0</v>
      </c>
      <c r="J37" s="27">
        <f t="shared" si="2"/>
        <v>0</v>
      </c>
    </row>
    <row r="38" spans="1:12" hidden="1">
      <c r="A38" s="15"/>
      <c r="C38" s="26">
        <v>6</v>
      </c>
      <c r="D38" s="26">
        <f t="shared" si="0"/>
        <v>0</v>
      </c>
      <c r="E38" s="26">
        <f t="shared" si="1"/>
        <v>0</v>
      </c>
      <c r="F38" s="26"/>
      <c r="G38" s="26"/>
      <c r="H38" s="26">
        <f>+H37+D38</f>
        <v>0</v>
      </c>
      <c r="I38" s="27">
        <f>ROUND(H38*$E$15/360,2)*30</f>
        <v>0</v>
      </c>
      <c r="J38" s="27">
        <f t="shared" si="2"/>
        <v>0</v>
      </c>
    </row>
    <row r="39" spans="1:12" hidden="1">
      <c r="A39" s="15"/>
      <c r="C39" s="26">
        <v>7</v>
      </c>
      <c r="D39" s="26">
        <f t="shared" si="0"/>
        <v>0</v>
      </c>
      <c r="E39" s="26">
        <f t="shared" si="1"/>
        <v>0</v>
      </c>
      <c r="F39" s="26"/>
      <c r="G39" s="26"/>
      <c r="H39" s="26">
        <f>+H38+D39</f>
        <v>0</v>
      </c>
      <c r="I39" s="27">
        <f>ROUND(H39*$E$15/360,2)*31</f>
        <v>0</v>
      </c>
      <c r="J39" s="27">
        <f t="shared" si="2"/>
        <v>0</v>
      </c>
    </row>
    <row r="40" spans="1:12" hidden="1">
      <c r="A40" s="15"/>
      <c r="C40" s="26">
        <v>8</v>
      </c>
      <c r="D40" s="26">
        <f t="shared" si="0"/>
        <v>0</v>
      </c>
      <c r="E40" s="26">
        <f>E39+D40</f>
        <v>0</v>
      </c>
      <c r="F40" s="26">
        <f>IF(E7="Sierra",IF(E13="no",$I$2,0),0)</f>
        <v>0</v>
      </c>
      <c r="G40" s="26">
        <f>IF(F40&gt;0,IF(E40&lt;F40,E40,F40),0)</f>
        <v>0</v>
      </c>
      <c r="H40" s="26">
        <f>+H39+D40-G40</f>
        <v>0</v>
      </c>
      <c r="I40" s="27">
        <f>ROUND(H40*$E$15/360,2)*31</f>
        <v>0</v>
      </c>
      <c r="J40" s="27">
        <f t="shared" si="2"/>
        <v>0</v>
      </c>
    </row>
    <row r="41" spans="1:12" hidden="1">
      <c r="A41" s="15"/>
      <c r="C41" s="26">
        <v>9</v>
      </c>
      <c r="D41" s="26">
        <f t="shared" si="0"/>
        <v>70</v>
      </c>
      <c r="E41" s="26">
        <f t="shared" si="1"/>
        <v>70</v>
      </c>
      <c r="F41" s="26"/>
      <c r="G41" s="26"/>
      <c r="H41" s="26">
        <f>+H40+D41</f>
        <v>70</v>
      </c>
      <c r="I41" s="27">
        <f>ROUND(H41*$E$15/360,2)*30</f>
        <v>0.3</v>
      </c>
      <c r="J41" s="27">
        <f>J40+I41</f>
        <v>0.3</v>
      </c>
      <c r="L41" s="42"/>
    </row>
    <row r="42" spans="1:12" hidden="1">
      <c r="A42" s="15"/>
      <c r="C42" s="26">
        <v>10</v>
      </c>
      <c r="D42" s="26">
        <f t="shared" si="0"/>
        <v>70</v>
      </c>
      <c r="E42" s="26">
        <f t="shared" si="1"/>
        <v>140</v>
      </c>
      <c r="F42" s="26"/>
      <c r="G42" s="26"/>
      <c r="H42" s="26">
        <f>+H41+D42</f>
        <v>140</v>
      </c>
      <c r="I42" s="27">
        <f>ROUND(H42*$E$15/360,2)*31</f>
        <v>0.62</v>
      </c>
      <c r="J42" s="27">
        <f t="shared" si="2"/>
        <v>0.91999999999999993</v>
      </c>
      <c r="L42" s="42"/>
    </row>
    <row r="43" spans="1:12" hidden="1">
      <c r="A43" s="15"/>
      <c r="C43" s="26">
        <v>11</v>
      </c>
      <c r="D43" s="26">
        <f t="shared" si="0"/>
        <v>70</v>
      </c>
      <c r="E43" s="26">
        <f t="shared" si="1"/>
        <v>210</v>
      </c>
      <c r="F43" s="26"/>
      <c r="G43" s="26"/>
      <c r="H43" s="26">
        <f>+H42+D43</f>
        <v>210</v>
      </c>
      <c r="I43" s="27">
        <f>ROUND(H43*$E$15/360,2)*30</f>
        <v>0.89999999999999991</v>
      </c>
      <c r="J43" s="27">
        <f t="shared" si="2"/>
        <v>1.8199999999999998</v>
      </c>
    </row>
    <row r="44" spans="1:12" hidden="1">
      <c r="A44" s="15"/>
      <c r="C44" s="26">
        <v>12</v>
      </c>
      <c r="D44" s="26">
        <f t="shared" si="0"/>
        <v>70</v>
      </c>
      <c r="E44" s="26">
        <f t="shared" si="1"/>
        <v>280</v>
      </c>
      <c r="F44" s="26"/>
      <c r="G44" s="26"/>
      <c r="H44" s="26">
        <f>+H43+D44</f>
        <v>280</v>
      </c>
      <c r="I44" s="27">
        <f t="shared" ref="I44" si="3">H44*$E$15/12</f>
        <v>1.2833333333333334</v>
      </c>
      <c r="J44" s="27">
        <f t="shared" si="2"/>
        <v>3.1033333333333335</v>
      </c>
    </row>
    <row r="45" spans="1:12" hidden="1">
      <c r="A45" s="15"/>
      <c r="C45" s="23"/>
      <c r="D45" s="23"/>
      <c r="E45" s="23"/>
      <c r="F45" s="43"/>
      <c r="G45" s="43"/>
      <c r="H45" s="26">
        <f>+H43</f>
        <v>210</v>
      </c>
      <c r="J45" s="27">
        <f>+J43</f>
        <v>1.8199999999999998</v>
      </c>
    </row>
    <row r="46" spans="1:12" hidden="1">
      <c r="A46" s="15"/>
      <c r="C46" s="23"/>
      <c r="D46" s="23"/>
      <c r="E46" s="23"/>
      <c r="F46" s="43"/>
      <c r="G46" s="43"/>
    </row>
    <row r="47" spans="1:12" hidden="1">
      <c r="A47" s="15"/>
      <c r="C47" s="23"/>
      <c r="D47" s="23"/>
      <c r="E47" s="23"/>
      <c r="F47" s="43"/>
      <c r="G47" s="43"/>
      <c r="J47" s="44"/>
    </row>
    <row r="48" spans="1:12" hidden="1">
      <c r="A48" s="15"/>
      <c r="C48" s="23"/>
      <c r="D48" s="23"/>
      <c r="E48" s="23"/>
      <c r="F48" s="43"/>
      <c r="G48" s="43"/>
    </row>
    <row r="49" spans="1:7" hidden="1">
      <c r="A49" s="15"/>
      <c r="C49" s="23"/>
      <c r="D49" s="23"/>
      <c r="E49" s="23"/>
      <c r="F49" s="43"/>
      <c r="G49" s="43"/>
    </row>
    <row r="50" spans="1:7" hidden="1">
      <c r="A50" s="15"/>
      <c r="C50" s="23"/>
      <c r="D50" s="23"/>
      <c r="E50" s="23"/>
      <c r="F50" s="43"/>
      <c r="G50" s="43"/>
    </row>
    <row r="51" spans="1:7" hidden="1">
      <c r="A51" s="15"/>
      <c r="C51" s="23"/>
      <c r="D51" s="23"/>
      <c r="E51" s="23"/>
      <c r="F51" s="43"/>
      <c r="G51" s="43"/>
    </row>
    <row r="52" spans="1:7" hidden="1">
      <c r="C52" s="23"/>
      <c r="D52" s="23"/>
      <c r="E52" s="23"/>
      <c r="F52" s="43"/>
      <c r="G52" s="43"/>
    </row>
    <row r="53" spans="1:7" hidden="1">
      <c r="C53" s="23"/>
      <c r="D53" s="23"/>
      <c r="E53" s="23"/>
      <c r="F53" s="43"/>
      <c r="G53" s="43"/>
    </row>
    <row r="54" spans="1:7" hidden="1">
      <c r="C54" s="23"/>
      <c r="D54" s="23"/>
      <c r="E54" s="23"/>
      <c r="F54" s="43"/>
      <c r="G54" s="43"/>
    </row>
    <row r="55" spans="1:7" hidden="1">
      <c r="C55" s="23"/>
      <c r="D55" s="23"/>
      <c r="E55" s="23"/>
      <c r="F55" s="43"/>
      <c r="G55" s="43"/>
    </row>
    <row r="56" spans="1:7" hidden="1">
      <c r="C56" s="23"/>
      <c r="D56" s="23"/>
      <c r="E56" s="23"/>
      <c r="F56" s="43"/>
      <c r="G56" s="43"/>
    </row>
    <row r="57" spans="1:7" hidden="1">
      <c r="C57" s="23"/>
      <c r="D57" s="23"/>
      <c r="E57" s="23"/>
      <c r="F57" s="43"/>
      <c r="G57" s="43"/>
    </row>
    <row r="58" spans="1:7" hidden="1">
      <c r="C58" s="23"/>
      <c r="D58" s="23"/>
      <c r="E58" s="23"/>
      <c r="F58" s="43"/>
      <c r="G58" s="43"/>
    </row>
    <row r="59" spans="1:7" hidden="1">
      <c r="C59" s="23"/>
      <c r="D59" s="23"/>
      <c r="E59" s="23"/>
      <c r="F59" s="43"/>
      <c r="G59" s="43"/>
    </row>
    <row r="60" spans="1:7" hidden="1">
      <c r="C60" s="23"/>
      <c r="D60" s="23"/>
      <c r="E60" s="23"/>
      <c r="F60" s="43"/>
      <c r="G60" s="43"/>
    </row>
    <row r="61" spans="1:7" hidden="1">
      <c r="C61" s="23"/>
      <c r="D61" s="23"/>
      <c r="E61" s="23"/>
      <c r="F61" s="43"/>
      <c r="G61" s="43"/>
    </row>
    <row r="62" spans="1:7" hidden="1">
      <c r="C62" s="23"/>
      <c r="D62" s="23"/>
      <c r="E62" s="23"/>
      <c r="F62" s="43"/>
      <c r="G62" s="43"/>
    </row>
    <row r="63" spans="1:7" hidden="1">
      <c r="C63" s="23"/>
      <c r="D63" s="23"/>
      <c r="E63" s="23"/>
      <c r="F63" s="43"/>
      <c r="G63" s="43"/>
    </row>
    <row r="64" spans="1:7" hidden="1">
      <c r="C64" s="23"/>
      <c r="D64" s="23"/>
      <c r="E64" s="23"/>
      <c r="F64" s="43"/>
      <c r="G64" s="43"/>
    </row>
    <row r="65" spans="3:7" hidden="1">
      <c r="C65" s="23"/>
      <c r="D65" s="23"/>
      <c r="E65" s="23"/>
      <c r="F65" s="43"/>
      <c r="G65" s="43"/>
    </row>
    <row r="66" spans="3:7" hidden="1">
      <c r="C66" s="23"/>
      <c r="D66" s="23"/>
      <c r="E66" s="23"/>
      <c r="F66" s="43"/>
      <c r="G66" s="43"/>
    </row>
    <row r="67" spans="3:7" hidden="1">
      <c r="C67" s="23"/>
      <c r="D67" s="23"/>
      <c r="E67" s="23"/>
      <c r="F67" s="43"/>
      <c r="G67" s="43"/>
    </row>
    <row r="68" spans="3:7" hidden="1">
      <c r="C68" s="23"/>
      <c r="D68" s="23"/>
      <c r="E68" s="23"/>
      <c r="F68" s="43"/>
      <c r="G68" s="43"/>
    </row>
  </sheetData>
  <mergeCells count="1">
    <mergeCell ref="C4:F4"/>
  </mergeCells>
  <dataValidations count="5">
    <dataValidation operator="equal" allowBlank="1" showInputMessage="1" showErrorMessage="1" sqref="E21 E23"/>
    <dataValidation type="decimal" operator="greaterThanOrEqual" allowBlank="1" showInputMessage="1" showErrorMessage="1" error="Monto mínimo de aporte $30" sqref="E9">
      <formula1>30</formula1>
    </dataValidation>
    <dataValidation type="list" operator="greaterThanOrEqual" allowBlank="1" showInputMessage="1" showErrorMessage="1" errorTitle="Simulador Ahorro Meta" sqref="E7">
      <formula1>$K$2:$K$3</formula1>
    </dataValidation>
    <dataValidation type="list" allowBlank="1" showInputMessage="1" showErrorMessage="1" sqref="E11">
      <formula1>$N$2:$N$13</formula1>
    </dataValidation>
    <dataValidation type="list" allowBlank="1" showInputMessage="1" showErrorMessage="1" sqref="E13">
      <formula1>$H$2:$H$3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Flexiahorro</vt:lpstr>
      <vt:lpstr>AhorroMetaDisponible</vt:lpstr>
      <vt:lpstr>AhorroMetaBienestar</vt:lpstr>
      <vt:lpstr>AhorroMetaDecimo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Granda</dc:creator>
  <cp:lastModifiedBy>Priscila Granda</cp:lastModifiedBy>
  <dcterms:created xsi:type="dcterms:W3CDTF">2016-12-21T20:02:34Z</dcterms:created>
  <dcterms:modified xsi:type="dcterms:W3CDTF">2017-03-09T02:47:15Z</dcterms:modified>
</cp:coreProperties>
</file>